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3" activeTab="23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Area" localSheetId="5">'prog de boli cardio '!$A$1:$U$36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fullCalcOnLoad="1"/>
</workbook>
</file>

<file path=xl/sharedStrings.xml><?xml version="1.0" encoding="utf-8"?>
<sst xmlns="http://schemas.openxmlformats.org/spreadsheetml/2006/main" count="935" uniqueCount="176">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</sst>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_l_e_i_-;\-* #,##0.00\ _l_e_i_-;_-* \-??\ _l_e_i_-;_-@_-"/>
    <numFmt numFmtId="177" formatCode="#,##0.00_ ;[Red]\-#,##0.00\ 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4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2" borderId="0" applyNumberFormat="0" applyBorder="0" applyAlignment="0" applyProtection="0"/>
    <xf numFmtId="0" fontId="1" fillId="8" borderId="0" applyNumberFormat="0" applyBorder="0" applyAlignment="0" applyProtection="0"/>
    <xf numFmtId="0" fontId="41" fillId="18" borderId="0" applyNumberFormat="0" applyBorder="0" applyAlignment="0" applyProtection="0"/>
    <xf numFmtId="0" fontId="1" fillId="13" borderId="0" applyNumberFormat="0" applyBorder="0" applyAlignment="0" applyProtection="0"/>
    <xf numFmtId="0" fontId="41" fillId="4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42" fillId="22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0" borderId="0" applyNumberFormat="0" applyBorder="0" applyAlignment="0" applyProtection="0"/>
    <xf numFmtId="0" fontId="42" fillId="4" borderId="0" applyNumberFormat="0" applyBorder="0" applyAlignment="0" applyProtection="0"/>
    <xf numFmtId="0" fontId="8" fillId="25" borderId="0" applyNumberFormat="0" applyBorder="0" applyAlignment="0" applyProtection="0"/>
    <xf numFmtId="0" fontId="42" fillId="20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16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23" borderId="0" applyNumberFormat="0" applyBorder="0" applyAlignment="0" applyProtection="0"/>
    <xf numFmtId="0" fontId="42" fillId="31" borderId="0" applyNumberFormat="0" applyBorder="0" applyAlignment="0" applyProtection="0"/>
    <xf numFmtId="0" fontId="8" fillId="20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5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5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52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7" applyFont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39" applyFont="1" applyFill="1">
      <alignment/>
      <protection/>
    </xf>
    <xf numFmtId="4" fontId="0" fillId="0" borderId="0" xfId="139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0" applyFont="1" applyFill="1" applyAlignment="1">
      <alignment horizontal="center" vertical="center"/>
      <protection/>
    </xf>
    <xf numFmtId="0" fontId="4" fillId="0" borderId="0" xfId="140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3" xfId="117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19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0" fillId="0" borderId="19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39" applyFont="1" applyFill="1" applyAlignment="1">
      <alignment horizontal="center"/>
      <protection/>
    </xf>
    <xf numFmtId="0" fontId="0" fillId="0" borderId="0" xfId="139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Border="1" applyAlignment="1">
      <alignment vertic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39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25" fillId="0" borderId="0" xfId="139" applyNumberFormat="1" applyFont="1" applyFill="1">
      <alignment/>
      <protection/>
    </xf>
    <xf numFmtId="0" fontId="0" fillId="0" borderId="0" xfId="139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39" applyFont="1" applyFill="1" applyAlignment="1">
      <alignment vertical="center"/>
      <protection/>
    </xf>
    <xf numFmtId="4" fontId="0" fillId="0" borderId="0" xfId="139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39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 wrapText="1"/>
      <protection/>
    </xf>
    <xf numFmtId="0" fontId="4" fillId="0" borderId="0" xfId="137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left" vertical="center"/>
      <protection/>
    </xf>
    <xf numFmtId="4" fontId="4" fillId="0" borderId="0" xfId="137" applyNumberFormat="1" applyFont="1" applyFill="1" applyBorder="1" applyAlignment="1">
      <alignment horizontal="left" vertical="center"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25" fillId="0" borderId="0" xfId="79" applyNumberFormat="1" applyFont="1" applyFill="1" applyAlignment="1">
      <alignment wrapText="1"/>
      <protection/>
    </xf>
    <xf numFmtId="4" fontId="25" fillId="0" borderId="0" xfId="135" applyNumberFormat="1" applyFont="1" applyFill="1" applyAlignment="1">
      <alignment wrapText="1"/>
      <protection/>
    </xf>
    <xf numFmtId="0" fontId="0" fillId="0" borderId="0" xfId="137" applyFont="1" applyFill="1" applyAlignment="1">
      <alignment horizontal="left" vertical="center" wrapText="1"/>
      <protection/>
    </xf>
    <xf numFmtId="3" fontId="25" fillId="0" borderId="0" xfId="137" applyNumberFormat="1" applyFont="1" applyFill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/>
      <protection/>
    </xf>
    <xf numFmtId="4" fontId="0" fillId="0" borderId="0" xfId="139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/>
      <protection/>
    </xf>
    <xf numFmtId="4" fontId="0" fillId="0" borderId="38" xfId="117" applyNumberFormat="1" applyFont="1" applyFill="1" applyBorder="1" applyAlignment="1">
      <alignment horizontal="center" vertical="center" wrapText="1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1" fontId="0" fillId="0" borderId="42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44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1" xfId="122" applyNumberFormat="1" applyFont="1" applyFill="1" applyBorder="1" applyAlignment="1">
      <alignment horizontal="center" vertical="center" wrapText="1"/>
      <protection/>
    </xf>
    <xf numFmtId="4" fontId="0" fillId="43" borderId="21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" fillId="0" borderId="46" xfId="134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1" fontId="0" fillId="0" borderId="22" xfId="132" applyNumberFormat="1" applyFont="1" applyFill="1" applyBorder="1" applyAlignment="1">
      <alignment horizontal="center" vertical="center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26" fillId="0" borderId="20" xfId="115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0" applyFont="1" applyFill="1" applyAlignment="1">
      <alignment horizontal="left"/>
      <protection/>
    </xf>
    <xf numFmtId="4" fontId="4" fillId="0" borderId="25" xfId="117" applyNumberFormat="1" applyFont="1" applyFill="1" applyBorder="1" applyAlignment="1">
      <alignment horizontal="center" vertical="center"/>
      <protection/>
    </xf>
    <xf numFmtId="0" fontId="25" fillId="0" borderId="0" xfId="116" applyFont="1" applyFill="1" applyAlignment="1">
      <alignment horizontal="center" vertical="center"/>
      <protection/>
    </xf>
    <xf numFmtId="0" fontId="4" fillId="0" borderId="47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49" xfId="117" applyFont="1" applyFill="1" applyBorder="1" applyAlignment="1">
      <alignment horizontal="center" vertical="center" wrapText="1"/>
      <protection/>
    </xf>
    <xf numFmtId="0" fontId="4" fillId="0" borderId="47" xfId="117" applyFont="1" applyFill="1" applyBorder="1" applyAlignment="1">
      <alignment horizontal="center" vertical="center" wrapText="1"/>
      <protection/>
    </xf>
    <xf numFmtId="0" fontId="0" fillId="0" borderId="42" xfId="116" applyFont="1" applyFill="1" applyBorder="1" applyAlignment="1">
      <alignment horizontal="center" vertical="center" wrapText="1"/>
      <protection/>
    </xf>
    <xf numFmtId="49" fontId="4" fillId="0" borderId="26" xfId="115" applyNumberFormat="1" applyFont="1" applyFill="1" applyBorder="1" applyAlignment="1">
      <alignment horizontal="center" vertical="center" wrapText="1"/>
      <protection/>
    </xf>
    <xf numFmtId="49" fontId="4" fillId="0" borderId="19" xfId="115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9" xfId="134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8" xfId="139" applyFont="1" applyFill="1" applyBorder="1">
      <alignment/>
      <protection/>
    </xf>
    <xf numFmtId="0" fontId="4" fillId="0" borderId="32" xfId="139" applyFont="1" applyFill="1" applyBorder="1" applyAlignment="1">
      <alignment horizontal="center"/>
      <protection/>
    </xf>
    <xf numFmtId="4" fontId="25" fillId="0" borderId="0" xfId="137" applyNumberFormat="1" applyFont="1" applyFill="1" applyAlignment="1">
      <alignment horizontal="center" vertical="center" wrapText="1"/>
      <protection/>
    </xf>
    <xf numFmtId="4" fontId="25" fillId="0" borderId="0" xfId="137" applyNumberFormat="1" applyFont="1" applyFill="1" applyBorder="1" applyAlignment="1">
      <alignment vertical="center" wrapText="1"/>
      <protection/>
    </xf>
    <xf numFmtId="4" fontId="25" fillId="0" borderId="0" xfId="79" applyNumberFormat="1" applyFont="1" applyFill="1" applyAlignment="1">
      <alignment horizontal="center" vertical="center" wrapText="1"/>
      <protection/>
    </xf>
    <xf numFmtId="4" fontId="25" fillId="0" borderId="0" xfId="115" applyNumberFormat="1" applyFont="1" applyFill="1" applyAlignment="1">
      <alignment horizontal="center" vertical="center"/>
      <protection/>
    </xf>
    <xf numFmtId="4" fontId="4" fillId="0" borderId="0" xfId="135" applyNumberFormat="1" applyFont="1" applyFill="1" applyAlignment="1">
      <alignment horizontal="center" wrapText="1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0" xfId="134" applyNumberFormat="1" applyFont="1" applyFill="1" applyAlignment="1">
      <alignment horizontal="center" vertical="center" wrapText="1"/>
      <protection/>
    </xf>
    <xf numFmtId="4" fontId="4" fillId="0" borderId="49" xfId="117" applyNumberFormat="1" applyFont="1" applyFill="1" applyBorder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9" fontId="4" fillId="0" borderId="26" xfId="11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0" fillId="2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79" applyFont="1" applyFill="1" applyAlignment="1">
      <alignment wrapText="1"/>
      <protection/>
    </xf>
    <xf numFmtId="4" fontId="0" fillId="2" borderId="0" xfId="117" applyNumberFormat="1" applyFont="1" applyFill="1" applyAlignment="1">
      <alignment horizontal="center" vertical="center"/>
      <protection/>
    </xf>
    <xf numFmtId="4" fontId="0" fillId="2" borderId="0" xfId="135" applyNumberFormat="1" applyFont="1" applyFill="1" applyAlignment="1">
      <alignment wrapText="1"/>
      <protection/>
    </xf>
    <xf numFmtId="0" fontId="4" fillId="2" borderId="30" xfId="134" applyFont="1" applyFill="1" applyBorder="1" applyAlignment="1">
      <alignment horizontal="center" vertical="center" wrapText="1"/>
      <protection/>
    </xf>
    <xf numFmtId="0" fontId="4" fillId="2" borderId="20" xfId="134" applyFont="1" applyFill="1" applyBorder="1" applyAlignment="1">
      <alignment horizontal="center" vertical="center" wrapText="1"/>
      <protection/>
    </xf>
    <xf numFmtId="0" fontId="4" fillId="2" borderId="32" xfId="134" applyFont="1" applyFill="1" applyBorder="1" applyAlignment="1">
      <alignment horizontal="center" vertical="center" wrapText="1"/>
      <protection/>
    </xf>
    <xf numFmtId="4" fontId="0" fillId="2" borderId="0" xfId="79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6" xfId="134" applyNumberFormat="1" applyFont="1" applyFill="1" applyBorder="1" applyAlignment="1">
      <alignment horizontal="center" vertical="center" wrapText="1"/>
      <protection/>
    </xf>
    <xf numFmtId="0" fontId="4" fillId="2" borderId="20" xfId="135" applyFont="1" applyFill="1" applyBorder="1" applyAlignment="1">
      <alignment horizontal="center" vertical="center" wrapText="1"/>
      <protection/>
    </xf>
    <xf numFmtId="0" fontId="4" fillId="2" borderId="0" xfId="136" applyFont="1" applyFill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44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6" xfId="117" applyNumberFormat="1" applyFont="1" applyFill="1" applyBorder="1" applyAlignment="1">
      <alignment horizontal="center" vertical="center" wrapText="1"/>
      <protection/>
    </xf>
    <xf numFmtId="2" fontId="4" fillId="0" borderId="50" xfId="117" applyNumberFormat="1" applyFont="1" applyFill="1" applyBorder="1" applyAlignment="1">
      <alignment horizontal="center" vertical="center" wrapText="1"/>
      <protection/>
    </xf>
    <xf numFmtId="49" fontId="4" fillId="0" borderId="50" xfId="117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50" xfId="117" applyFont="1" applyFill="1" applyBorder="1" applyAlignment="1">
      <alignment horizontal="center" vertical="center" wrapText="1"/>
      <protection/>
    </xf>
    <xf numFmtId="3" fontId="0" fillId="0" borderId="51" xfId="117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49" fontId="26" fillId="0" borderId="25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0" fontId="0" fillId="0" borderId="42" xfId="135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1" fontId="0" fillId="0" borderId="42" xfId="132" applyNumberFormat="1" applyFont="1" applyFill="1" applyBorder="1" applyAlignment="1">
      <alignment horizontal="center" vertical="center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0" fontId="29" fillId="0" borderId="0" xfId="134" applyFont="1" applyFill="1" applyAlignment="1">
      <alignment horizontal="center" vertical="center" wrapText="1"/>
      <protection/>
    </xf>
    <xf numFmtId="0" fontId="29" fillId="0" borderId="0" xfId="117" applyFont="1" applyFill="1" applyAlignment="1">
      <alignment horizontal="center" vertical="center"/>
      <protection/>
    </xf>
    <xf numFmtId="0" fontId="29" fillId="0" borderId="0" xfId="13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4" fillId="0" borderId="0" xfId="139" applyFont="1" applyFill="1">
      <alignment/>
      <protection/>
    </xf>
    <xf numFmtId="0" fontId="4" fillId="0" borderId="34" xfId="1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4" fontId="0" fillId="2" borderId="53" xfId="117" applyNumberFormat="1" applyFont="1" applyFill="1" applyBorder="1" applyAlignment="1">
      <alignment horizontal="center" vertical="center" wrapText="1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Alignment="1">
      <alignment vertical="center"/>
      <protection/>
    </xf>
    <xf numFmtId="4" fontId="4" fillId="0" borderId="54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0" fillId="2" borderId="53" xfId="117" applyNumberFormat="1" applyFont="1" applyFill="1" applyBorder="1" applyAlignment="1">
      <alignment horizontal="center" vertical="center"/>
      <protection/>
    </xf>
    <xf numFmtId="4" fontId="0" fillId="2" borderId="35" xfId="117" applyNumberFormat="1" applyFont="1" applyFill="1" applyBorder="1" applyAlignment="1">
      <alignment horizontal="center" vertical="center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4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5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42" xfId="135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5" applyNumberFormat="1" applyFont="1" applyFill="1" applyAlignment="1">
      <alignment horizontal="right" wrapText="1"/>
      <protection/>
    </xf>
    <xf numFmtId="4" fontId="0" fillId="0" borderId="53" xfId="135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1" fontId="0" fillId="0" borderId="42" xfId="134" applyNumberFormat="1" applyFont="1" applyFill="1" applyBorder="1" applyAlignment="1">
      <alignment horizontal="center" vertical="center" wrapText="1"/>
      <protection/>
    </xf>
    <xf numFmtId="4" fontId="0" fillId="0" borderId="53" xfId="134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 wrapText="1"/>
      <protection/>
    </xf>
    <xf numFmtId="4" fontId="4" fillId="0" borderId="33" xfId="139" applyNumberFormat="1" applyFont="1" applyFill="1" applyBorder="1" applyAlignment="1">
      <alignment horizontal="center"/>
      <protection/>
    </xf>
    <xf numFmtId="0" fontId="4" fillId="0" borderId="0" xfId="116" applyFont="1" applyFill="1" applyAlignment="1">
      <alignment horizontal="right" vertical="center"/>
      <protection/>
    </xf>
    <xf numFmtId="0" fontId="4" fillId="0" borderId="0" xfId="115" applyFont="1" applyAlignment="1">
      <alignment horizontal="right"/>
      <protection/>
    </xf>
    <xf numFmtId="4" fontId="0" fillId="0" borderId="56" xfId="134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56" xfId="117" applyNumberFormat="1" applyFont="1" applyFill="1" applyBorder="1" applyAlignment="1">
      <alignment horizontal="center" vertical="center"/>
      <protection/>
    </xf>
    <xf numFmtId="4" fontId="26" fillId="0" borderId="57" xfId="117" applyNumberFormat="1" applyFont="1" applyFill="1" applyBorder="1" applyAlignment="1">
      <alignment horizontal="center" vertical="center"/>
      <protection/>
    </xf>
    <xf numFmtId="4" fontId="0" fillId="0" borderId="58" xfId="117" applyNumberFormat="1" applyFont="1" applyFill="1" applyBorder="1" applyAlignment="1">
      <alignment horizontal="center" vertical="center"/>
      <protection/>
    </xf>
    <xf numFmtId="4" fontId="26" fillId="0" borderId="55" xfId="117" applyNumberFormat="1" applyFont="1" applyFill="1" applyBorder="1" applyAlignment="1">
      <alignment horizontal="center" vertical="center"/>
      <protection/>
    </xf>
    <xf numFmtId="4" fontId="4" fillId="0" borderId="57" xfId="117" applyNumberFormat="1" applyFont="1" applyFill="1" applyBorder="1" applyAlignment="1">
      <alignment horizontal="center" vertical="center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0" fillId="0" borderId="58" xfId="132" applyNumberFormat="1" applyFont="1" applyFill="1" applyBorder="1" applyAlignment="1">
      <alignment horizontal="center" vertical="center"/>
      <protection/>
    </xf>
    <xf numFmtId="4" fontId="0" fillId="0" borderId="58" xfId="116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4" fontId="26" fillId="0" borderId="0" xfId="79" applyNumberFormat="1" applyFont="1" applyFill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38" xfId="137" applyFont="1" applyFill="1" applyBorder="1" applyAlignment="1">
      <alignment horizontal="center" vertical="center" wrapText="1"/>
      <protection/>
    </xf>
    <xf numFmtId="0" fontId="4" fillId="0" borderId="26" xfId="137" applyFont="1" applyFill="1" applyBorder="1" applyAlignment="1">
      <alignment horizontal="center" vertical="center" wrapText="1"/>
      <protection/>
    </xf>
    <xf numFmtId="0" fontId="4" fillId="0" borderId="19" xfId="137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2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8" xfId="139" applyNumberFormat="1" applyFont="1" applyFill="1" applyBorder="1" applyAlignment="1">
      <alignment horizontal="center" vertical="center"/>
      <protection/>
    </xf>
    <xf numFmtId="4" fontId="4" fillId="0" borderId="0" xfId="134" applyNumberFormat="1" applyFont="1" applyFill="1" applyAlignment="1">
      <alignment horizontal="right" vertical="center" wrapText="1"/>
      <protection/>
    </xf>
    <xf numFmtId="4" fontId="26" fillId="0" borderId="28" xfId="115" applyNumberFormat="1" applyFont="1" applyBorder="1" applyAlignment="1">
      <alignment horizontal="center" vertical="center" wrapText="1"/>
      <protection/>
    </xf>
    <xf numFmtId="4" fontId="4" fillId="0" borderId="33" xfId="0" applyNumberFormat="1" applyFont="1" applyFill="1" applyBorder="1" applyAlignment="1">
      <alignment horizontal="center" vertical="center" wrapText="1"/>
    </xf>
    <xf numFmtId="4" fontId="0" fillId="2" borderId="58" xfId="117" applyNumberFormat="1" applyFont="1" applyFill="1" applyBorder="1" applyAlignment="1">
      <alignment horizontal="center" vertical="center" wrapText="1"/>
      <protection/>
    </xf>
    <xf numFmtId="4" fontId="4" fillId="2" borderId="55" xfId="117" applyNumberFormat="1" applyFont="1" applyFill="1" applyBorder="1" applyAlignment="1">
      <alignment horizontal="center" vertical="center" wrapText="1"/>
      <protection/>
    </xf>
    <xf numFmtId="4" fontId="0" fillId="2" borderId="34" xfId="122" applyNumberFormat="1" applyFont="1" applyFill="1" applyBorder="1" applyAlignment="1">
      <alignment horizontal="center" vertical="center" wrapText="1"/>
      <protection/>
    </xf>
    <xf numFmtId="0" fontId="0" fillId="0" borderId="26" xfId="134" applyFont="1" applyFill="1" applyBorder="1" applyAlignment="1">
      <alignment horizontal="center" vertical="center" wrapText="1"/>
      <protection/>
    </xf>
    <xf numFmtId="0" fontId="0" fillId="2" borderId="22" xfId="0" applyFont="1" applyFill="1" applyBorder="1" applyAlignment="1">
      <alignment horizontal="center" vertical="center" wrapText="1"/>
    </xf>
    <xf numFmtId="0" fontId="0" fillId="0" borderId="59" xfId="134" applyFont="1" applyFill="1" applyBorder="1" applyAlignment="1">
      <alignment horizontal="center" vertical="center" wrapText="1"/>
      <protection/>
    </xf>
    <xf numFmtId="49" fontId="4" fillId="0" borderId="60" xfId="0" applyNumberFormat="1" applyFont="1" applyFill="1" applyBorder="1" applyAlignment="1">
      <alignment horizontal="center" vertical="center" wrapText="1"/>
    </xf>
    <xf numFmtId="4" fontId="0" fillId="0" borderId="61" xfId="117" applyNumberFormat="1" applyFont="1" applyFill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" vertical="center" wrapText="1"/>
    </xf>
    <xf numFmtId="4" fontId="0" fillId="0" borderId="62" xfId="117" applyNumberFormat="1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4" fontId="0" fillId="0" borderId="63" xfId="117" applyNumberFormat="1" applyFont="1" applyFill="1" applyBorder="1" applyAlignment="1">
      <alignment horizontal="center" vertical="center"/>
      <protection/>
    </xf>
    <xf numFmtId="1" fontId="0" fillId="0" borderId="64" xfId="132" applyNumberFormat="1" applyFont="1" applyFill="1" applyBorder="1" applyAlignment="1">
      <alignment horizontal="center" vertical="center"/>
      <protection/>
    </xf>
    <xf numFmtId="4" fontId="0" fillId="0" borderId="65" xfId="116" applyNumberFormat="1" applyFont="1" applyFill="1" applyBorder="1" applyAlignment="1">
      <alignment horizontal="center" vertical="center"/>
      <protection/>
    </xf>
    <xf numFmtId="4" fontId="0" fillId="0" borderId="56" xfId="132" applyNumberFormat="1" applyFont="1" applyFill="1" applyBorder="1" applyAlignment="1">
      <alignment horizontal="center" vertical="center"/>
      <protection/>
    </xf>
    <xf numFmtId="0" fontId="33" fillId="44" borderId="66" xfId="0" applyFont="1" applyFill="1" applyBorder="1" applyAlignment="1">
      <alignment horizontal="center"/>
    </xf>
    <xf numFmtId="0" fontId="33" fillId="44" borderId="67" xfId="0" applyFont="1" applyFill="1" applyBorder="1" applyAlignment="1">
      <alignment horizontal="center"/>
    </xf>
    <xf numFmtId="0" fontId="28" fillId="44" borderId="68" xfId="0" applyFont="1" applyFill="1" applyBorder="1" applyAlignment="1">
      <alignment/>
    </xf>
    <xf numFmtId="0" fontId="34" fillId="44" borderId="69" xfId="0" applyFont="1" applyFill="1" applyBorder="1" applyAlignment="1">
      <alignment horizontal="center"/>
    </xf>
    <xf numFmtId="0" fontId="33" fillId="44" borderId="52" xfId="0" applyFont="1" applyFill="1" applyBorder="1" applyAlignment="1">
      <alignment horizontal="center"/>
    </xf>
    <xf numFmtId="0" fontId="33" fillId="44" borderId="38" xfId="0" applyFont="1" applyFill="1" applyBorder="1" applyAlignment="1">
      <alignment horizontal="center"/>
    </xf>
    <xf numFmtId="0" fontId="33" fillId="44" borderId="37" xfId="0" applyFont="1" applyFill="1" applyBorder="1" applyAlignment="1">
      <alignment horizontal="center"/>
    </xf>
    <xf numFmtId="0" fontId="28" fillId="44" borderId="68" xfId="0" applyFont="1" applyFill="1" applyBorder="1" applyAlignment="1">
      <alignment horizontal="center"/>
    </xf>
    <xf numFmtId="0" fontId="35" fillId="44" borderId="69" xfId="0" applyFont="1" applyFill="1" applyBorder="1" applyAlignment="1">
      <alignment horizontal="center"/>
    </xf>
    <xf numFmtId="0" fontId="33" fillId="44" borderId="39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wrapText="1"/>
    </xf>
    <xf numFmtId="0" fontId="24" fillId="44" borderId="70" xfId="0" applyFont="1" applyFill="1" applyBorder="1" applyAlignment="1">
      <alignment horizontal="center"/>
    </xf>
    <xf numFmtId="0" fontId="36" fillId="44" borderId="71" xfId="0" applyFont="1" applyFill="1" applyBorder="1" applyAlignment="1">
      <alignment horizontal="center"/>
    </xf>
    <xf numFmtId="0" fontId="33" fillId="44" borderId="72" xfId="0" applyFont="1" applyFill="1" applyBorder="1" applyAlignment="1">
      <alignment horizontal="center" wrapText="1"/>
    </xf>
    <xf numFmtId="0" fontId="24" fillId="44" borderId="73" xfId="0" applyFont="1" applyFill="1" applyBorder="1" applyAlignment="1">
      <alignment horizontal="center"/>
    </xf>
    <xf numFmtId="0" fontId="36" fillId="44" borderId="74" xfId="0" applyFont="1" applyFill="1" applyBorder="1" applyAlignment="1">
      <alignment horizontal="center"/>
    </xf>
    <xf numFmtId="0" fontId="35" fillId="44" borderId="75" xfId="0" applyFont="1" applyFill="1" applyBorder="1" applyAlignment="1">
      <alignment horizontal="center" wrapText="1"/>
    </xf>
    <xf numFmtId="0" fontId="24" fillId="44" borderId="30" xfId="0" applyFont="1" applyFill="1" applyBorder="1" applyAlignment="1">
      <alignment horizontal="center"/>
    </xf>
    <xf numFmtId="0" fontId="36" fillId="44" borderId="25" xfId="0" applyFont="1" applyFill="1" applyBorder="1" applyAlignment="1">
      <alignment horizontal="center"/>
    </xf>
    <xf numFmtId="0" fontId="37" fillId="44" borderId="43" xfId="0" applyFont="1" applyFill="1" applyBorder="1" applyAlignment="1">
      <alignment horizontal="center"/>
    </xf>
    <xf numFmtId="4" fontId="4" fillId="0" borderId="27" xfId="79" applyNumberFormat="1" applyFont="1" applyFill="1" applyBorder="1" applyAlignment="1">
      <alignment horizontal="right" wrapText="1"/>
      <protection/>
    </xf>
    <xf numFmtId="4" fontId="0" fillId="0" borderId="41" xfId="0" applyNumberFormat="1" applyFont="1" applyFill="1" applyBorder="1" applyAlignment="1">
      <alignment horizontal="center" vertical="center" wrapText="1"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4" fillId="0" borderId="76" xfId="0" applyNumberFormat="1" applyFont="1" applyFill="1" applyBorder="1" applyAlignment="1">
      <alignment horizontal="center" vertical="center" wrapText="1"/>
    </xf>
    <xf numFmtId="4" fontId="4" fillId="0" borderId="76" xfId="134" applyNumberFormat="1" applyFont="1" applyFill="1" applyBorder="1" applyAlignment="1">
      <alignment horizontal="center" vertical="center" wrapText="1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78" xfId="134" applyNumberFormat="1" applyFont="1" applyFill="1" applyBorder="1" applyAlignment="1">
      <alignment horizontal="center" vertical="center" wrapText="1"/>
      <protection/>
    </xf>
    <xf numFmtId="4" fontId="0" fillId="0" borderId="59" xfId="0" applyNumberFormat="1" applyFont="1" applyFill="1" applyBorder="1" applyAlignment="1">
      <alignment horizontal="center" vertical="center" wrapText="1"/>
    </xf>
    <xf numFmtId="0" fontId="4" fillId="0" borderId="77" xfId="137" applyFont="1" applyFill="1" applyBorder="1" applyAlignment="1">
      <alignment horizontal="center" vertical="center" wrapText="1"/>
      <protection/>
    </xf>
    <xf numFmtId="0" fontId="0" fillId="0" borderId="79" xfId="137" applyFont="1" applyFill="1" applyBorder="1" applyAlignment="1">
      <alignment horizontal="center" vertical="center" wrapText="1"/>
      <protection/>
    </xf>
    <xf numFmtId="0" fontId="0" fillId="0" borderId="80" xfId="137" applyFont="1" applyFill="1" applyBorder="1" applyAlignment="1">
      <alignment horizontal="center" vertical="center" wrapText="1"/>
      <protection/>
    </xf>
    <xf numFmtId="0" fontId="4" fillId="0" borderId="79" xfId="137" applyFont="1" applyFill="1" applyBorder="1" applyAlignment="1">
      <alignment horizontal="center" vertical="center" wrapText="1"/>
      <protection/>
    </xf>
    <xf numFmtId="0" fontId="4" fillId="0" borderId="80" xfId="137" applyFont="1" applyFill="1" applyBorder="1" applyAlignment="1">
      <alignment horizontal="center" vertical="center" wrapText="1"/>
      <protection/>
    </xf>
    <xf numFmtId="4" fontId="4" fillId="0" borderId="78" xfId="137" applyNumberFormat="1" applyFont="1" applyFill="1" applyBorder="1" applyAlignment="1">
      <alignment horizontal="center" vertical="center" wrapText="1"/>
      <protection/>
    </xf>
    <xf numFmtId="4" fontId="4" fillId="0" borderId="77" xfId="137" applyNumberFormat="1" applyFont="1" applyFill="1" applyBorder="1" applyAlignment="1">
      <alignment horizontal="center" vertical="center" wrapText="1"/>
      <protection/>
    </xf>
    <xf numFmtId="2" fontId="4" fillId="0" borderId="79" xfId="137" applyNumberFormat="1" applyFont="1" applyFill="1" applyBorder="1" applyAlignment="1">
      <alignment horizontal="center" vertical="center" wrapText="1"/>
      <protection/>
    </xf>
    <xf numFmtId="2" fontId="4" fillId="0" borderId="80" xfId="137" applyNumberFormat="1" applyFont="1" applyFill="1" applyBorder="1" applyAlignment="1">
      <alignment horizontal="center" vertical="center" wrapText="1"/>
      <protection/>
    </xf>
    <xf numFmtId="4" fontId="0" fillId="0" borderId="81" xfId="132" applyNumberFormat="1" applyFont="1" applyFill="1" applyBorder="1" applyAlignment="1">
      <alignment horizontal="center" vertical="center"/>
      <protection/>
    </xf>
    <xf numFmtId="4" fontId="4" fillId="0" borderId="76" xfId="139" applyNumberFormat="1" applyFont="1" applyFill="1" applyBorder="1" applyAlignment="1">
      <alignment horizontal="center"/>
      <protection/>
    </xf>
    <xf numFmtId="4" fontId="0" fillId="0" borderId="82" xfId="116" applyNumberFormat="1" applyFont="1" applyFill="1" applyBorder="1" applyAlignment="1">
      <alignment horizontal="center" vertical="center"/>
      <protection/>
    </xf>
    <xf numFmtId="4" fontId="4" fillId="0" borderId="78" xfId="139" applyNumberFormat="1" applyFont="1" applyFill="1" applyBorder="1" applyAlignment="1">
      <alignment horizontal="center"/>
      <protection/>
    </xf>
    <xf numFmtId="4" fontId="4" fillId="0" borderId="77" xfId="132" applyNumberFormat="1" applyFont="1" applyFill="1" applyBorder="1" applyAlignment="1">
      <alignment horizontal="center" vertical="center"/>
      <protection/>
    </xf>
    <xf numFmtId="4" fontId="4" fillId="0" borderId="43" xfId="132" applyNumberFormat="1" applyFont="1" applyFill="1" applyBorder="1" applyAlignment="1">
      <alignment horizontal="center" vertical="center" wrapText="1"/>
      <protection/>
    </xf>
    <xf numFmtId="0" fontId="0" fillId="0" borderId="45" xfId="79" applyFont="1" applyFill="1" applyBorder="1" applyAlignment="1">
      <alignment horizontal="center" vertical="center" wrapText="1"/>
      <protection/>
    </xf>
    <xf numFmtId="4" fontId="0" fillId="0" borderId="83" xfId="122" applyNumberFormat="1" applyFont="1" applyFill="1" applyBorder="1" applyAlignment="1">
      <alignment horizontal="center" vertical="center" wrapText="1"/>
      <protection/>
    </xf>
    <xf numFmtId="4" fontId="0" fillId="0" borderId="84" xfId="132" applyNumberFormat="1" applyFont="1" applyFill="1" applyBorder="1" applyAlignment="1">
      <alignment horizontal="center" vertical="center"/>
      <protection/>
    </xf>
    <xf numFmtId="4" fontId="0" fillId="0" borderId="82" xfId="132" applyNumberFormat="1" applyFont="1" applyFill="1" applyBorder="1" applyAlignment="1">
      <alignment horizontal="center" vertical="center"/>
      <protection/>
    </xf>
    <xf numFmtId="4" fontId="0" fillId="0" borderId="85" xfId="132" applyNumberFormat="1" applyFont="1" applyFill="1" applyBorder="1" applyAlignment="1">
      <alignment horizontal="center" vertical="center"/>
      <protection/>
    </xf>
    <xf numFmtId="4" fontId="0" fillId="0" borderId="59" xfId="132" applyNumberFormat="1" applyFont="1" applyFill="1" applyBorder="1" applyAlignment="1">
      <alignment horizontal="center" vertical="center"/>
      <protection/>
    </xf>
    <xf numFmtId="4" fontId="0" fillId="0" borderId="86" xfId="134" applyNumberFormat="1" applyFont="1" applyFill="1" applyBorder="1" applyAlignment="1">
      <alignment horizontal="center" vertical="center" wrapText="1"/>
      <protection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0" fillId="0" borderId="59" xfId="134" applyNumberFormat="1" applyFont="1" applyFill="1" applyBorder="1" applyAlignment="1">
      <alignment horizontal="center" vertical="center" wrapText="1"/>
      <protection/>
    </xf>
    <xf numFmtId="4" fontId="4" fillId="0" borderId="60" xfId="134" applyNumberFormat="1" applyFont="1" applyFill="1" applyBorder="1" applyAlignment="1">
      <alignment horizontal="center" vertical="center" wrapText="1"/>
      <protection/>
    </xf>
    <xf numFmtId="4" fontId="0" fillId="0" borderId="41" xfId="134" applyNumberFormat="1" applyFont="1" applyFill="1" applyBorder="1" applyAlignment="1">
      <alignment horizontal="center" vertical="center" wrapText="1"/>
      <protection/>
    </xf>
    <xf numFmtId="4" fontId="0" fillId="0" borderId="30" xfId="134" applyNumberFormat="1" applyFont="1" applyFill="1" applyBorder="1" applyAlignment="1">
      <alignment horizontal="center" vertical="center" wrapText="1"/>
      <protection/>
    </xf>
    <xf numFmtId="4" fontId="0" fillId="0" borderId="27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Fill="1" applyBorder="1" applyAlignment="1">
      <alignment horizontal="center" vertical="center" wrapText="1"/>
      <protection/>
    </xf>
    <xf numFmtId="4" fontId="0" fillId="0" borderId="34" xfId="134" applyNumberFormat="1" applyFont="1" applyFill="1" applyBorder="1" applyAlignment="1">
      <alignment horizontal="center" vertical="center" wrapText="1"/>
      <protection/>
    </xf>
    <xf numFmtId="4" fontId="0" fillId="0" borderId="23" xfId="134" applyNumberFormat="1" applyFont="1" applyFill="1" applyBorder="1" applyAlignment="1">
      <alignment horizontal="center" vertical="center" wrapText="1"/>
      <protection/>
    </xf>
    <xf numFmtId="4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center" vertical="center" wrapText="1"/>
      <protection/>
    </xf>
    <xf numFmtId="4" fontId="0" fillId="0" borderId="49" xfId="135" applyNumberFormat="1" applyFont="1" applyFill="1" applyBorder="1" applyAlignment="1">
      <alignment horizontal="center" vertical="center" wrapText="1"/>
      <protection/>
    </xf>
    <xf numFmtId="4" fontId="4" fillId="2" borderId="43" xfId="117" applyNumberFormat="1" applyFont="1" applyFill="1" applyBorder="1" applyAlignment="1">
      <alignment horizontal="center" vertical="center" wrapText="1"/>
      <protection/>
    </xf>
    <xf numFmtId="4" fontId="4" fillId="2" borderId="47" xfId="117" applyNumberFormat="1" applyFont="1" applyFill="1" applyBorder="1" applyAlignment="1">
      <alignment horizontal="center" vertical="center" wrapText="1"/>
      <protection/>
    </xf>
    <xf numFmtId="4" fontId="4" fillId="0" borderId="54" xfId="117" applyNumberFormat="1" applyFont="1" applyFill="1" applyBorder="1" applyAlignment="1">
      <alignment horizontal="center" vertical="center"/>
      <protection/>
    </xf>
    <xf numFmtId="4" fontId="4" fillId="0" borderId="23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 wrapText="1"/>
      <protection/>
    </xf>
    <xf numFmtId="4" fontId="4" fillId="0" borderId="77" xfId="117" applyNumberFormat="1" applyFont="1" applyFill="1" applyBorder="1" applyAlignment="1">
      <alignment horizontal="center" vertical="center" wrapText="1"/>
      <protection/>
    </xf>
    <xf numFmtId="4" fontId="0" fillId="0" borderId="38" xfId="117" applyNumberFormat="1" applyFont="1" applyFill="1" applyBorder="1" applyAlignment="1">
      <alignment horizontal="center" vertical="center"/>
      <protection/>
    </xf>
    <xf numFmtId="4" fontId="0" fillId="0" borderId="21" xfId="117" applyNumberFormat="1" applyFont="1" applyFill="1" applyBorder="1" applyAlignment="1">
      <alignment horizontal="center" vertical="center"/>
      <protection/>
    </xf>
    <xf numFmtId="4" fontId="0" fillId="0" borderId="24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/>
      <protection/>
    </xf>
    <xf numFmtId="4" fontId="26" fillId="0" borderId="30" xfId="117" applyNumberFormat="1" applyFont="1" applyFill="1" applyBorder="1" applyAlignment="1">
      <alignment horizontal="center" vertical="center"/>
      <protection/>
    </xf>
    <xf numFmtId="4" fontId="0" fillId="0" borderId="87" xfId="117" applyNumberFormat="1" applyFont="1" applyFill="1" applyBorder="1" applyAlignment="1">
      <alignment horizontal="center" vertical="center"/>
      <protection/>
    </xf>
    <xf numFmtId="4" fontId="4" fillId="0" borderId="24" xfId="117" applyNumberFormat="1" applyFont="1" applyFill="1" applyBorder="1" applyAlignment="1">
      <alignment horizontal="center" vertical="center"/>
      <protection/>
    </xf>
    <xf numFmtId="4" fontId="4" fillId="0" borderId="87" xfId="117" applyNumberFormat="1" applyFont="1" applyFill="1" applyBorder="1" applyAlignment="1">
      <alignment horizontal="center" vertical="center"/>
      <protection/>
    </xf>
    <xf numFmtId="4" fontId="26" fillId="0" borderId="77" xfId="117" applyNumberFormat="1" applyFont="1" applyFill="1" applyBorder="1" applyAlignment="1">
      <alignment horizontal="center" vertical="center"/>
      <protection/>
    </xf>
    <xf numFmtId="4" fontId="26" fillId="0" borderId="88" xfId="117" applyNumberFormat="1" applyFont="1" applyFill="1" applyBorder="1" applyAlignment="1">
      <alignment horizontal="center" vertical="center"/>
      <protection/>
    </xf>
    <xf numFmtId="0" fontId="0" fillId="2" borderId="64" xfId="0" applyFont="1" applyFill="1" applyBorder="1" applyAlignment="1">
      <alignment horizontal="center" vertical="center" wrapText="1"/>
    </xf>
    <xf numFmtId="4" fontId="0" fillId="2" borderId="89" xfId="117" applyNumberFormat="1" applyFont="1" applyFill="1" applyBorder="1" applyAlignment="1">
      <alignment horizontal="center" vertical="center"/>
      <protection/>
    </xf>
    <xf numFmtId="0" fontId="0" fillId="2" borderId="42" xfId="0" applyFont="1" applyFill="1" applyBorder="1" applyAlignment="1">
      <alignment horizontal="center" vertical="center" wrapText="1"/>
    </xf>
    <xf numFmtId="4" fontId="4" fillId="2" borderId="27" xfId="117" applyNumberFormat="1" applyFont="1" applyFill="1" applyBorder="1" applyAlignment="1">
      <alignment horizontal="center" vertical="center"/>
      <protection/>
    </xf>
    <xf numFmtId="4" fontId="4" fillId="0" borderId="43" xfId="117" applyNumberFormat="1" applyFont="1" applyFill="1" applyBorder="1" applyAlignment="1">
      <alignment horizontal="center" vertical="center"/>
      <protection/>
    </xf>
    <xf numFmtId="4" fontId="4" fillId="0" borderId="48" xfId="117" applyNumberFormat="1" applyFont="1" applyFill="1" applyBorder="1" applyAlignment="1">
      <alignment horizontal="center" vertical="center"/>
      <protection/>
    </xf>
    <xf numFmtId="4" fontId="4" fillId="2" borderId="30" xfId="117" applyNumberFormat="1" applyFont="1" applyFill="1" applyBorder="1" applyAlignment="1">
      <alignment horizontal="center" vertical="center"/>
      <protection/>
    </xf>
    <xf numFmtId="4" fontId="0" fillId="2" borderId="30" xfId="117" applyNumberFormat="1" applyFont="1" applyFill="1" applyBorder="1" applyAlignment="1">
      <alignment horizontal="center" vertical="center"/>
      <protection/>
    </xf>
    <xf numFmtId="4" fontId="4" fillId="0" borderId="30" xfId="117" applyNumberFormat="1" applyFont="1" applyFill="1" applyBorder="1" applyAlignment="1">
      <alignment horizontal="center" vertical="center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0" fontId="0" fillId="0" borderId="31" xfId="134" applyFont="1" applyFill="1" applyBorder="1" applyAlignment="1">
      <alignment horizontal="center" vertical="center" wrapText="1"/>
      <protection/>
    </xf>
    <xf numFmtId="4" fontId="0" fillId="0" borderId="90" xfId="117" applyNumberFormat="1" applyFont="1" applyFill="1" applyBorder="1" applyAlignment="1">
      <alignment horizontal="center" vertical="center" wrapText="1"/>
      <protection/>
    </xf>
    <xf numFmtId="4" fontId="4" fillId="2" borderId="25" xfId="117" applyNumberFormat="1" applyFont="1" applyFill="1" applyBorder="1" applyAlignment="1">
      <alignment horizontal="center" vertical="center" wrapText="1"/>
      <protection/>
    </xf>
    <xf numFmtId="0" fontId="0" fillId="0" borderId="73" xfId="134" applyFont="1" applyFill="1" applyBorder="1" applyAlignment="1">
      <alignment horizontal="center" vertical="center" wrapText="1"/>
      <protection/>
    </xf>
    <xf numFmtId="4" fontId="0" fillId="0" borderId="26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4" fillId="2" borderId="76" xfId="117" applyNumberFormat="1" applyFont="1" applyFill="1" applyBorder="1" applyAlignment="1">
      <alignment horizontal="center" vertical="center" wrapText="1"/>
      <protection/>
    </xf>
    <xf numFmtId="4" fontId="0" fillId="0" borderId="22" xfId="117" applyNumberFormat="1" applyFont="1" applyFill="1" applyBorder="1" applyAlignment="1">
      <alignment horizontal="center" vertical="center" wrapText="1"/>
      <protection/>
    </xf>
    <xf numFmtId="4" fontId="0" fillId="0" borderId="31" xfId="117" applyNumberFormat="1" applyFont="1" applyFill="1" applyBorder="1" applyAlignment="1">
      <alignment horizontal="center" vertical="center" wrapText="1"/>
      <protection/>
    </xf>
    <xf numFmtId="4" fontId="4" fillId="2" borderId="77" xfId="117" applyNumberFormat="1" applyFont="1" applyFill="1" applyBorder="1" applyAlignment="1">
      <alignment horizontal="center" vertical="center" wrapText="1"/>
      <protection/>
    </xf>
    <xf numFmtId="4" fontId="0" fillId="0" borderId="64" xfId="117" applyNumberFormat="1" applyFont="1" applyFill="1" applyBorder="1" applyAlignment="1">
      <alignment horizontal="center" vertical="center" wrapText="1"/>
      <protection/>
    </xf>
    <xf numFmtId="4" fontId="4" fillId="2" borderId="49" xfId="117" applyNumberFormat="1" applyFont="1" applyFill="1" applyBorder="1" applyAlignment="1">
      <alignment horizontal="center" vertical="center" wrapText="1"/>
      <protection/>
    </xf>
    <xf numFmtId="4" fontId="4" fillId="2" borderId="30" xfId="117" applyNumberFormat="1" applyFont="1" applyFill="1" applyBorder="1" applyAlignment="1">
      <alignment horizontal="center" vertical="center" wrapText="1"/>
      <protection/>
    </xf>
    <xf numFmtId="4" fontId="0" fillId="0" borderId="73" xfId="117" applyNumberFormat="1" applyFont="1" applyFill="1" applyBorder="1" applyAlignment="1">
      <alignment horizontal="center" vertical="center" wrapText="1"/>
      <protection/>
    </xf>
    <xf numFmtId="4" fontId="0" fillId="0" borderId="45" xfId="117" applyNumberFormat="1" applyFont="1" applyFill="1" applyBorder="1" applyAlignment="1">
      <alignment horizontal="center" vertical="center" wrapText="1"/>
      <protection/>
    </xf>
    <xf numFmtId="4" fontId="4" fillId="2" borderId="78" xfId="117" applyNumberFormat="1" applyFont="1" applyFill="1" applyBorder="1" applyAlignment="1">
      <alignment horizontal="center" vertical="center" wrapText="1"/>
      <protection/>
    </xf>
    <xf numFmtId="4" fontId="0" fillId="0" borderId="91" xfId="0" applyNumberFormat="1" applyFont="1" applyFill="1" applyBorder="1" applyAlignment="1">
      <alignment horizontal="center" vertical="center" wrapText="1"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134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49" xfId="134" applyNumberFormat="1" applyFont="1" applyBorder="1" applyAlignment="1">
      <alignment horizontal="center" vertical="center" wrapText="1"/>
      <protection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43" xfId="134" applyNumberFormat="1" applyFont="1" applyFill="1" applyBorder="1" applyAlignment="1">
      <alignment horizontal="center" vertical="center" wrapText="1"/>
      <protection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Border="1" applyAlignment="1">
      <alignment horizontal="center" vertical="center" wrapText="1"/>
      <protection/>
    </xf>
    <xf numFmtId="4" fontId="0" fillId="0" borderId="31" xfId="134" applyNumberFormat="1" applyFont="1" applyBorder="1" applyAlignment="1">
      <alignment horizontal="center" vertical="center" wrapText="1"/>
      <protection/>
    </xf>
    <xf numFmtId="4" fontId="0" fillId="0" borderId="46" xfId="134" applyNumberFormat="1" applyFont="1" applyBorder="1" applyAlignment="1">
      <alignment horizontal="center" vertical="center" wrapText="1"/>
      <protection/>
    </xf>
    <xf numFmtId="0" fontId="4" fillId="0" borderId="40" xfId="134" applyFont="1" applyFill="1" applyBorder="1" applyAlignment="1">
      <alignment horizontal="center" vertical="center" wrapText="1"/>
      <protection/>
    </xf>
    <xf numFmtId="4" fontId="0" fillId="0" borderId="38" xfId="134" applyNumberFormat="1" applyFont="1" applyBorder="1" applyAlignment="1">
      <alignment horizontal="center" vertical="center" wrapText="1"/>
      <protection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0" fontId="4" fillId="2" borderId="48" xfId="134" applyFont="1" applyFill="1" applyBorder="1" applyAlignment="1">
      <alignment horizontal="center" vertical="center" wrapText="1"/>
      <protection/>
    </xf>
    <xf numFmtId="0" fontId="0" fillId="0" borderId="64" xfId="79" applyFont="1" applyFill="1" applyBorder="1" applyAlignment="1">
      <alignment horizontal="center" vertical="center" wrapText="1"/>
      <protection/>
    </xf>
    <xf numFmtId="0" fontId="4" fillId="0" borderId="30" xfId="117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 wrapText="1"/>
    </xf>
    <xf numFmtId="0" fontId="4" fillId="0" borderId="77" xfId="117" applyFont="1" applyFill="1" applyBorder="1" applyAlignment="1">
      <alignment horizontal="center" vertical="center" wrapText="1"/>
      <protection/>
    </xf>
    <xf numFmtId="0" fontId="0" fillId="0" borderId="31" xfId="79" applyFont="1" applyFill="1" applyBorder="1" applyAlignment="1">
      <alignment horizontal="center" vertical="center" wrapText="1"/>
      <protection/>
    </xf>
    <xf numFmtId="4" fontId="0" fillId="0" borderId="25" xfId="117" applyNumberFormat="1" applyFont="1" applyFill="1" applyBorder="1" applyAlignment="1">
      <alignment horizontal="center" vertical="center" wrapText="1"/>
      <protection/>
    </xf>
    <xf numFmtId="4" fontId="4" fillId="0" borderId="60" xfId="117" applyNumberFormat="1" applyFont="1" applyFill="1" applyBorder="1" applyAlignment="1">
      <alignment horizontal="center" vertical="center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4" fontId="38" fillId="0" borderId="0" xfId="136" applyNumberFormat="1" applyFont="1" applyFill="1" applyBorder="1" applyAlignment="1">
      <alignment vertical="center"/>
      <protection/>
    </xf>
    <xf numFmtId="4" fontId="0" fillId="0" borderId="53" xfId="135" applyNumberFormat="1" applyFont="1" applyFill="1" applyBorder="1" applyAlignment="1">
      <alignment horizontal="right" wrapText="1"/>
      <protection/>
    </xf>
    <xf numFmtId="4" fontId="0" fillId="0" borderId="49" xfId="135" applyNumberFormat="1" applyFont="1" applyFill="1" applyBorder="1" applyAlignment="1">
      <alignment horizontal="right" wrapText="1"/>
      <protection/>
    </xf>
    <xf numFmtId="4" fontId="4" fillId="0" borderId="28" xfId="13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9" xfId="117" applyNumberFormat="1" applyFont="1" applyFill="1" applyBorder="1" applyAlignment="1">
      <alignment horizontal="center" vertical="center"/>
      <protection/>
    </xf>
    <xf numFmtId="4" fontId="26" fillId="0" borderId="43" xfId="117" applyNumberFormat="1" applyFont="1" applyFill="1" applyBorder="1" applyAlignment="1">
      <alignment horizontal="center" vertical="center"/>
      <protection/>
    </xf>
    <xf numFmtId="4" fontId="4" fillId="0" borderId="39" xfId="117" applyNumberFormat="1" applyFont="1" applyFill="1" applyBorder="1" applyAlignment="1">
      <alignment horizontal="center" vertical="center"/>
      <protection/>
    </xf>
    <xf numFmtId="4" fontId="26" fillId="0" borderId="92" xfId="117" applyNumberFormat="1" applyFont="1" applyFill="1" applyBorder="1" applyAlignment="1">
      <alignment horizontal="center" vertical="center"/>
      <protection/>
    </xf>
    <xf numFmtId="4" fontId="0" fillId="0" borderId="49" xfId="117" applyNumberFormat="1" applyFont="1" applyFill="1" applyBorder="1" applyAlignment="1">
      <alignment horizontal="center" vertical="center"/>
      <protection/>
    </xf>
    <xf numFmtId="4" fontId="4" fillId="0" borderId="49" xfId="117" applyNumberFormat="1" applyFont="1" applyFill="1" applyBorder="1" applyAlignment="1">
      <alignment horizontal="center" vertical="center"/>
      <protection/>
    </xf>
    <xf numFmtId="4" fontId="0" fillId="0" borderId="31" xfId="117" applyNumberFormat="1" applyFont="1" applyFill="1" applyBorder="1" applyAlignment="1">
      <alignment horizontal="center" vertical="center"/>
      <protection/>
    </xf>
    <xf numFmtId="4" fontId="0" fillId="0" borderId="73" xfId="117" applyNumberFormat="1" applyFont="1" applyFill="1" applyBorder="1" applyAlignment="1">
      <alignment horizontal="center" vertical="center"/>
      <protection/>
    </xf>
    <xf numFmtId="3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76" xfId="117" applyNumberFormat="1" applyFont="1" applyFill="1" applyBorder="1" applyAlignment="1">
      <alignment horizontal="center" vertical="center"/>
      <protection/>
    </xf>
    <xf numFmtId="3" fontId="4" fillId="0" borderId="91" xfId="117" applyNumberFormat="1" applyFont="1" applyFill="1" applyBorder="1" applyAlignment="1">
      <alignment horizontal="center" vertical="center" wrapText="1"/>
      <protection/>
    </xf>
    <xf numFmtId="3" fontId="4" fillId="0" borderId="79" xfId="117" applyNumberFormat="1" applyFont="1" applyFill="1" applyBorder="1" applyAlignment="1">
      <alignment horizontal="center" vertical="center" wrapText="1"/>
      <protection/>
    </xf>
    <xf numFmtId="3" fontId="4" fillId="0" borderId="78" xfId="117" applyNumberFormat="1" applyFont="1" applyFill="1" applyBorder="1" applyAlignment="1">
      <alignment horizontal="center" vertical="center" wrapText="1"/>
      <protection/>
    </xf>
    <xf numFmtId="4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48" xfId="117" applyNumberFormat="1" applyFont="1" applyFill="1" applyBorder="1" applyAlignment="1">
      <alignment horizontal="center" vertical="center" wrapText="1"/>
      <protection/>
    </xf>
    <xf numFmtId="4" fontId="0" fillId="0" borderId="53" xfId="117" applyNumberFormat="1" applyFont="1" applyFill="1" applyBorder="1" applyAlignment="1">
      <alignment horizontal="center" vertical="center" wrapText="1"/>
      <protection/>
    </xf>
    <xf numFmtId="4" fontId="0" fillId="0" borderId="79" xfId="137" applyNumberFormat="1" applyFont="1" applyFill="1" applyBorder="1" applyAlignment="1">
      <alignment horizontal="center" vertical="center" wrapText="1"/>
      <protection/>
    </xf>
    <xf numFmtId="4" fontId="0" fillId="0" borderId="93" xfId="137" applyNumberFormat="1" applyFont="1" applyFill="1" applyBorder="1" applyAlignment="1">
      <alignment horizontal="center" vertical="center" wrapText="1"/>
      <protection/>
    </xf>
    <xf numFmtId="4" fontId="0" fillId="0" borderId="80" xfId="137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Border="1" applyAlignment="1">
      <alignment horizontal="center" vertical="center" wrapText="1"/>
      <protection/>
    </xf>
    <xf numFmtId="4" fontId="4" fillId="0" borderId="54" xfId="137" applyNumberFormat="1" applyFont="1" applyFill="1" applyBorder="1" applyAlignment="1">
      <alignment horizontal="center" vertical="center" wrapText="1"/>
      <protection/>
    </xf>
    <xf numFmtId="4" fontId="4" fillId="0" borderId="79" xfId="137" applyNumberFormat="1" applyFont="1" applyFill="1" applyBorder="1" applyAlignment="1">
      <alignment horizontal="center" vertical="center" wrapText="1"/>
      <protection/>
    </xf>
    <xf numFmtId="4" fontId="4" fillId="0" borderId="93" xfId="137" applyNumberFormat="1" applyFont="1" applyFill="1" applyBorder="1" applyAlignment="1">
      <alignment horizontal="center" vertical="center" wrapText="1"/>
      <protection/>
    </xf>
    <xf numFmtId="4" fontId="4" fillId="0" borderId="80" xfId="137" applyNumberFormat="1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center" vertical="center" wrapText="1"/>
      <protection/>
    </xf>
    <xf numFmtId="4" fontId="0" fillId="0" borderId="94" xfId="132" applyNumberFormat="1" applyFont="1" applyFill="1" applyBorder="1" applyAlignment="1">
      <alignment horizontal="center" vertical="center"/>
      <protection/>
    </xf>
    <xf numFmtId="4" fontId="0" fillId="0" borderId="44" xfId="132" applyNumberFormat="1" applyFont="1" applyFill="1" applyBorder="1" applyAlignment="1">
      <alignment horizontal="center" vertical="center"/>
      <protection/>
    </xf>
    <xf numFmtId="4" fontId="4" fillId="0" borderId="54" xfId="134" applyNumberFormat="1" applyFont="1" applyFill="1" applyBorder="1" applyAlignment="1">
      <alignment horizontal="center" vertical="center" wrapText="1"/>
      <protection/>
    </xf>
    <xf numFmtId="4" fontId="0" fillId="0" borderId="19" xfId="1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74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7" xfId="117" applyNumberFormat="1" applyFont="1" applyFill="1" applyBorder="1" applyAlignment="1">
      <alignment horizontal="center" vertical="center" wrapText="1"/>
      <protection/>
    </xf>
    <xf numFmtId="4" fontId="0" fillId="0" borderId="27" xfId="117" applyNumberFormat="1" applyFont="1" applyFill="1" applyBorder="1" applyAlignment="1">
      <alignment horizontal="center" vertical="center" wrapText="1"/>
      <protection/>
    </xf>
    <xf numFmtId="4" fontId="4" fillId="0" borderId="80" xfId="117" applyNumberFormat="1" applyFont="1" applyFill="1" applyBorder="1" applyAlignment="1">
      <alignment horizontal="center" vertical="center" wrapText="1"/>
      <protection/>
    </xf>
    <xf numFmtId="4" fontId="4" fillId="0" borderId="89" xfId="117" applyNumberFormat="1" applyFont="1" applyFill="1" applyBorder="1" applyAlignment="1">
      <alignment horizontal="center" vertical="center" wrapText="1"/>
      <protection/>
    </xf>
    <xf numFmtId="4" fontId="4" fillId="0" borderId="46" xfId="117" applyNumberFormat="1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4" fontId="0" fillId="0" borderId="88" xfId="117" applyNumberFormat="1" applyFont="1" applyFill="1" applyBorder="1" applyAlignment="1">
      <alignment horizontal="center" vertical="center" wrapText="1"/>
      <protection/>
    </xf>
    <xf numFmtId="4" fontId="4" fillId="0" borderId="78" xfId="117" applyNumberFormat="1" applyFont="1" applyFill="1" applyBorder="1" applyAlignment="1">
      <alignment horizontal="center" vertical="center" wrapText="1"/>
      <protection/>
    </xf>
    <xf numFmtId="4" fontId="0" fillId="0" borderId="85" xfId="132" applyNumberFormat="1" applyFont="1" applyFill="1" applyBorder="1" applyAlignment="1">
      <alignment horizontal="right"/>
      <protection/>
    </xf>
    <xf numFmtId="4" fontId="0" fillId="0" borderId="94" xfId="132" applyNumberFormat="1" applyFont="1" applyFill="1" applyBorder="1" applyAlignment="1">
      <alignment horizontal="right"/>
      <protection/>
    </xf>
    <xf numFmtId="4" fontId="4" fillId="0" borderId="27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/>
    </xf>
    <xf numFmtId="4" fontId="0" fillId="0" borderId="19" xfId="117" applyNumberFormat="1" applyFont="1" applyFill="1" applyBorder="1" applyAlignment="1">
      <alignment horizontal="center" vertical="center"/>
      <protection/>
    </xf>
    <xf numFmtId="4" fontId="4" fillId="0" borderId="77" xfId="117" applyNumberFormat="1" applyFont="1" applyFill="1" applyBorder="1" applyAlignment="1">
      <alignment horizontal="center" vertical="center"/>
      <protection/>
    </xf>
    <xf numFmtId="4" fontId="4" fillId="0" borderId="47" xfId="117" applyNumberFormat="1" applyFont="1" applyFill="1" applyBorder="1" applyAlignment="1">
      <alignment horizontal="center" vertical="center"/>
      <protection/>
    </xf>
    <xf numFmtId="4" fontId="0" fillId="0" borderId="59" xfId="117" applyNumberFormat="1" applyFont="1" applyFill="1" applyBorder="1" applyAlignment="1">
      <alignment horizontal="center" vertical="center"/>
      <protection/>
    </xf>
    <xf numFmtId="4" fontId="4" fillId="0" borderId="78" xfId="117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right" wrapText="1"/>
    </xf>
    <xf numFmtId="4" fontId="0" fillId="0" borderId="46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right" wrapText="1"/>
      <protection/>
    </xf>
    <xf numFmtId="4" fontId="4" fillId="0" borderId="43" xfId="134" applyNumberFormat="1" applyFont="1" applyFill="1" applyBorder="1" applyAlignment="1">
      <alignment horizontal="right" wrapText="1"/>
      <protection/>
    </xf>
    <xf numFmtId="4" fontId="4" fillId="0" borderId="49" xfId="134" applyNumberFormat="1" applyFont="1" applyFill="1" applyBorder="1" applyAlignment="1">
      <alignment horizontal="right" wrapText="1"/>
      <protection/>
    </xf>
    <xf numFmtId="4" fontId="0" fillId="0" borderId="22" xfId="132" applyNumberFormat="1" applyFont="1" applyFill="1" applyBorder="1" applyAlignment="1">
      <alignment horizontal="center" vertical="center"/>
      <protection/>
    </xf>
    <xf numFmtId="4" fontId="0" fillId="0" borderId="21" xfId="132" applyNumberFormat="1" applyFont="1" applyFill="1" applyBorder="1" applyAlignment="1">
      <alignment horizontal="center" vertical="center"/>
      <protection/>
    </xf>
    <xf numFmtId="4" fontId="26" fillId="0" borderId="25" xfId="117" applyNumberFormat="1" applyFont="1" applyFill="1" applyBorder="1" applyAlignment="1">
      <alignment horizontal="center" vertical="center"/>
      <protection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wrapText="1"/>
    </xf>
    <xf numFmtId="0" fontId="4" fillId="0" borderId="51" xfId="117" applyFont="1" applyFill="1" applyBorder="1" applyAlignment="1">
      <alignment horizontal="center" vertical="center" wrapText="1"/>
      <protection/>
    </xf>
    <xf numFmtId="0" fontId="0" fillId="0" borderId="95" xfId="79" applyFont="1" applyFill="1" applyBorder="1" applyAlignment="1">
      <alignment horizontal="center" vertical="center" wrapText="1"/>
      <protection/>
    </xf>
    <xf numFmtId="0" fontId="4" fillId="0" borderId="31" xfId="115" applyFont="1" applyFill="1" applyBorder="1" applyAlignment="1">
      <alignment horizontal="center" vertical="center" wrapText="1"/>
      <protection/>
    </xf>
    <xf numFmtId="0" fontId="4" fillId="0" borderId="40" xfId="115" applyFont="1" applyFill="1" applyBorder="1" applyAlignment="1">
      <alignment horizontal="center" vertical="center" wrapText="1"/>
      <protection/>
    </xf>
    <xf numFmtId="0" fontId="4" fillId="0" borderId="77" xfId="134" applyFont="1" applyBorder="1" applyAlignment="1">
      <alignment horizontal="center" vertical="center" wrapText="1"/>
      <protection/>
    </xf>
    <xf numFmtId="0" fontId="4" fillId="0" borderId="79" xfId="115" applyFont="1" applyFill="1" applyBorder="1" applyAlignment="1">
      <alignment horizontal="center" vertical="center" wrapText="1"/>
      <protection/>
    </xf>
    <xf numFmtId="0" fontId="4" fillId="0" borderId="93" xfId="115" applyFont="1" applyFill="1" applyBorder="1" applyAlignment="1">
      <alignment horizontal="center" vertical="center" wrapText="1"/>
      <protection/>
    </xf>
    <xf numFmtId="17" fontId="4" fillId="0" borderId="93" xfId="115" applyNumberFormat="1" applyFont="1" applyFill="1" applyBorder="1" applyAlignment="1">
      <alignment horizontal="center" vertical="center" wrapText="1"/>
      <protection/>
    </xf>
    <xf numFmtId="0" fontId="4" fillId="0" borderId="62" xfId="115" applyFont="1" applyFill="1" applyBorder="1" applyAlignment="1">
      <alignment horizontal="center" vertical="center" wrapText="1"/>
      <protection/>
    </xf>
    <xf numFmtId="0" fontId="0" fillId="0" borderId="24" xfId="134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0" fontId="4" fillId="0" borderId="43" xfId="134" applyFont="1" applyFill="1" applyBorder="1" applyAlignment="1">
      <alignment horizontal="center" vertical="center" wrapText="1"/>
      <protection/>
    </xf>
    <xf numFmtId="0" fontId="4" fillId="0" borderId="30" xfId="115" applyFont="1" applyFill="1" applyBorder="1" applyAlignment="1">
      <alignment horizontal="center" vertical="center" wrapText="1"/>
      <protection/>
    </xf>
    <xf numFmtId="0" fontId="4" fillId="0" borderId="43" xfId="115" applyFont="1" applyFill="1" applyBorder="1" applyAlignment="1">
      <alignment horizontal="center" vertical="center" wrapText="1"/>
      <protection/>
    </xf>
    <xf numFmtId="0" fontId="4" fillId="0" borderId="77" xfId="115" applyFont="1" applyFill="1" applyBorder="1" applyAlignment="1">
      <alignment horizontal="center" vertical="center" wrapText="1"/>
      <protection/>
    </xf>
    <xf numFmtId="0" fontId="4" fillId="0" borderId="92" xfId="115" applyFont="1" applyFill="1" applyBorder="1" applyAlignment="1">
      <alignment horizontal="center" vertical="center" wrapText="1"/>
      <protection/>
    </xf>
    <xf numFmtId="17" fontId="4" fillId="0" borderId="92" xfId="115" applyNumberFormat="1" applyFont="1" applyFill="1" applyBorder="1" applyAlignment="1">
      <alignment horizontal="center" vertical="center" wrapText="1"/>
      <protection/>
    </xf>
    <xf numFmtId="0" fontId="4" fillId="0" borderId="88" xfId="115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0" fillId="0" borderId="9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4" fontId="0" fillId="0" borderId="81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0" borderId="0" xfId="135" applyNumberFormat="1" applyFont="1" applyFill="1" applyAlignment="1">
      <alignment wrapText="1"/>
      <protection/>
    </xf>
    <xf numFmtId="0" fontId="4" fillId="0" borderId="49" xfId="115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0" fillId="0" borderId="79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0" fontId="4" fillId="0" borderId="88" xfId="137" applyFont="1" applyFill="1" applyBorder="1" applyAlignment="1">
      <alignment horizontal="center" vertical="center" wrapText="1"/>
      <protection/>
    </xf>
    <xf numFmtId="4" fontId="0" fillId="0" borderId="56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82" xfId="0" applyNumberFormat="1" applyFont="1" applyFill="1" applyBorder="1" applyAlignment="1">
      <alignment horizontal="center" vertical="center" wrapText="1"/>
    </xf>
    <xf numFmtId="0" fontId="4" fillId="0" borderId="79" xfId="134" applyFont="1" applyFill="1" applyBorder="1" applyAlignment="1">
      <alignment horizontal="center" vertical="center" wrapText="1"/>
      <protection/>
    </xf>
    <xf numFmtId="4" fontId="0" fillId="0" borderId="58" xfId="117" applyNumberFormat="1" applyFont="1" applyFill="1" applyBorder="1" applyAlignment="1">
      <alignment horizontal="center" wrapText="1"/>
      <protection/>
    </xf>
    <xf numFmtId="4" fontId="0" fillId="0" borderId="81" xfId="117" applyNumberFormat="1" applyFont="1" applyFill="1" applyBorder="1" applyAlignment="1">
      <alignment horizontal="center" wrapText="1"/>
      <protection/>
    </xf>
    <xf numFmtId="4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2" xfId="132" applyNumberFormat="1" applyFont="1" applyFill="1" applyBorder="1" applyAlignment="1">
      <alignment horizontal="right"/>
      <protection/>
    </xf>
    <xf numFmtId="4" fontId="0" fillId="0" borderId="21" xfId="132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117" applyNumberFormat="1" applyFont="1" applyFill="1" applyBorder="1" applyAlignment="1">
      <alignment horizontal="right" wrapText="1"/>
      <protection/>
    </xf>
    <xf numFmtId="4" fontId="0" fillId="0" borderId="35" xfId="117" applyNumberFormat="1" applyFont="1" applyFill="1" applyBorder="1" applyAlignment="1">
      <alignment horizontal="right" wrapText="1"/>
      <protection/>
    </xf>
    <xf numFmtId="0" fontId="4" fillId="0" borderId="51" xfId="117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4" fontId="4" fillId="0" borderId="56" xfId="117" applyNumberFormat="1" applyFont="1" applyFill="1" applyBorder="1" applyAlignment="1">
      <alignment horizontal="center" vertical="center"/>
      <protection/>
    </xf>
    <xf numFmtId="4" fontId="4" fillId="0" borderId="86" xfId="117" applyNumberFormat="1" applyFont="1" applyFill="1" applyBorder="1" applyAlignment="1">
      <alignment horizontal="center" vertical="center"/>
      <protection/>
    </xf>
    <xf numFmtId="4" fontId="4" fillId="0" borderId="26" xfId="117" applyNumberFormat="1" applyFont="1" applyFill="1" applyBorder="1" applyAlignment="1">
      <alignment horizontal="center" vertical="center"/>
      <protection/>
    </xf>
    <xf numFmtId="4" fontId="4" fillId="0" borderId="34" xfId="117" applyNumberFormat="1" applyFont="1" applyFill="1" applyBorder="1" applyAlignment="1">
      <alignment horizontal="center" vertical="center"/>
      <protection/>
    </xf>
    <xf numFmtId="4" fontId="4" fillId="0" borderId="59" xfId="117" applyNumberFormat="1" applyFont="1" applyFill="1" applyBorder="1" applyAlignment="1">
      <alignment horizontal="center" vertical="center"/>
      <protection/>
    </xf>
    <xf numFmtId="4" fontId="0" fillId="0" borderId="26" xfId="0" applyNumberFormat="1" applyFont="1" applyFill="1" applyBorder="1" applyAlignment="1">
      <alignment horizontal="right"/>
    </xf>
    <xf numFmtId="4" fontId="4" fillId="0" borderId="19" xfId="117" applyNumberFormat="1" applyFont="1" applyFill="1" applyBorder="1" applyAlignment="1">
      <alignment horizontal="right"/>
      <protection/>
    </xf>
    <xf numFmtId="4" fontId="4" fillId="0" borderId="77" xfId="135" applyNumberFormat="1" applyFont="1" applyFill="1" applyBorder="1" applyAlignment="1">
      <alignment horizontal="center" vertical="center" wrapText="1"/>
      <protection/>
    </xf>
    <xf numFmtId="4" fontId="4" fillId="0" borderId="34" xfId="135" applyNumberFormat="1" applyFont="1" applyFill="1" applyBorder="1" applyAlignment="1">
      <alignment horizontal="center" vertical="center" wrapText="1"/>
      <protection/>
    </xf>
    <xf numFmtId="4" fontId="4" fillId="0" borderId="78" xfId="135" applyNumberFormat="1" applyFont="1" applyFill="1" applyBorder="1" applyAlignment="1">
      <alignment horizontal="center" vertical="center" wrapText="1"/>
      <protection/>
    </xf>
    <xf numFmtId="4" fontId="4" fillId="0" borderId="27" xfId="79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4" fontId="4" fillId="0" borderId="49" xfId="135" applyNumberFormat="1" applyFont="1" applyFill="1" applyBorder="1" applyAlignment="1">
      <alignment horizontal="center" vertical="center" wrapText="1"/>
      <protection/>
    </xf>
    <xf numFmtId="4" fontId="4" fillId="0" borderId="26" xfId="135" applyNumberFormat="1" applyFont="1" applyFill="1" applyBorder="1" applyAlignment="1">
      <alignment horizontal="center" vertical="center" wrapText="1"/>
      <protection/>
    </xf>
    <xf numFmtId="4" fontId="4" fillId="0" borderId="19" xfId="135" applyNumberFormat="1" applyFont="1" applyFill="1" applyBorder="1" applyAlignment="1">
      <alignment horizontal="center" vertical="center" wrapText="1"/>
      <protection/>
    </xf>
    <xf numFmtId="4" fontId="4" fillId="0" borderId="47" xfId="135" applyNumberFormat="1" applyFont="1" applyFill="1" applyBorder="1" applyAlignment="1">
      <alignment horizontal="center" vertical="center" wrapText="1"/>
      <protection/>
    </xf>
    <xf numFmtId="4" fontId="4" fillId="0" borderId="64" xfId="135" applyNumberFormat="1" applyFont="1" applyFill="1" applyBorder="1" applyAlignment="1">
      <alignment horizontal="center" vertical="center" wrapText="1"/>
      <protection/>
    </xf>
    <xf numFmtId="4" fontId="4" fillId="0" borderId="22" xfId="135" applyNumberFormat="1" applyFont="1" applyFill="1" applyBorder="1" applyAlignment="1">
      <alignment horizontal="center" vertical="center" wrapText="1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4" fontId="4" fillId="0" borderId="77" xfId="79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4" fontId="0" fillId="0" borderId="26" xfId="139" applyNumberFormat="1" applyFont="1" applyFill="1" applyBorder="1" applyAlignment="1">
      <alignment horizontal="center" vertical="center"/>
      <protection/>
    </xf>
    <xf numFmtId="4" fontId="4" fillId="0" borderId="33" xfId="79" applyNumberFormat="1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2" fontId="4" fillId="0" borderId="68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0" fillId="0" borderId="77" xfId="134" applyFont="1" applyFill="1" applyBorder="1" applyAlignment="1">
      <alignment horizontal="center" vertical="center" wrapText="1"/>
      <protection/>
    </xf>
    <xf numFmtId="0" fontId="0" fillId="0" borderId="97" xfId="0" applyFont="1" applyFill="1" applyBorder="1" applyAlignment="1">
      <alignment wrapText="1"/>
    </xf>
    <xf numFmtId="0" fontId="4" fillId="0" borderId="97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wrapText="1"/>
    </xf>
    <xf numFmtId="0" fontId="0" fillId="0" borderId="47" xfId="0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/>
    </xf>
    <xf numFmtId="4" fontId="0" fillId="0" borderId="73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24" xfId="132" applyNumberFormat="1" applyFont="1" applyFill="1" applyBorder="1" applyAlignment="1">
      <alignment horizontal="center" vertical="center"/>
      <protection/>
    </xf>
    <xf numFmtId="4" fontId="0" fillId="0" borderId="93" xfId="132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74" xfId="132" applyNumberFormat="1" applyFont="1" applyFill="1" applyBorder="1" applyAlignment="1">
      <alignment horizontal="center" vertical="center"/>
      <protection/>
    </xf>
    <xf numFmtId="4" fontId="0" fillId="0" borderId="87" xfId="132" applyNumberFormat="1" applyFont="1" applyFill="1" applyBorder="1" applyAlignment="1">
      <alignment horizontal="center" vertical="center"/>
      <protection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89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1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" fontId="0" fillId="0" borderId="26" xfId="132" applyNumberFormat="1" applyFont="1" applyFill="1" applyBorder="1" applyAlignment="1">
      <alignment horizontal="center" vertical="center"/>
      <protection/>
    </xf>
    <xf numFmtId="4" fontId="0" fillId="0" borderId="19" xfId="132" applyNumberFormat="1" applyFont="1" applyFill="1" applyBorder="1" applyAlignment="1">
      <alignment horizontal="center" vertical="center"/>
      <protection/>
    </xf>
    <xf numFmtId="0" fontId="4" fillId="0" borderId="79" xfId="134" applyFont="1" applyBorder="1" applyAlignment="1">
      <alignment horizontal="center" vertical="center" wrapText="1"/>
      <protection/>
    </xf>
    <xf numFmtId="0" fontId="4" fillId="0" borderId="50" xfId="115" applyFont="1" applyFill="1" applyBorder="1" applyAlignment="1">
      <alignment horizontal="center" vertical="center" wrapText="1"/>
      <protection/>
    </xf>
    <xf numFmtId="0" fontId="4" fillId="0" borderId="77" xfId="134" applyFont="1" applyFill="1" applyBorder="1" applyAlignment="1">
      <alignment horizontal="center" vertical="center" wrapText="1"/>
      <protection/>
    </xf>
    <xf numFmtId="4" fontId="0" fillId="0" borderId="102" xfId="132" applyNumberFormat="1" applyFont="1" applyFill="1" applyBorder="1" applyAlignment="1">
      <alignment horizontal="center" vertical="center"/>
      <protection/>
    </xf>
    <xf numFmtId="4" fontId="4" fillId="0" borderId="77" xfId="139" applyNumberFormat="1" applyFont="1" applyFill="1" applyBorder="1" applyAlignment="1">
      <alignment horizontal="center"/>
      <protection/>
    </xf>
    <xf numFmtId="4" fontId="4" fillId="0" borderId="92" xfId="139" applyNumberFormat="1" applyFont="1" applyFill="1" applyBorder="1" applyAlignment="1">
      <alignment horizontal="center"/>
      <protection/>
    </xf>
    <xf numFmtId="4" fontId="4" fillId="0" borderId="88" xfId="139" applyNumberFormat="1" applyFont="1" applyFill="1" applyBorder="1" applyAlignment="1">
      <alignment horizontal="center"/>
      <protection/>
    </xf>
    <xf numFmtId="4" fontId="0" fillId="0" borderId="51" xfId="132" applyNumberFormat="1" applyFont="1" applyFill="1" applyBorder="1" applyAlignment="1">
      <alignment horizontal="center" vertical="center"/>
      <protection/>
    </xf>
    <xf numFmtId="4" fontId="0" fillId="0" borderId="41" xfId="132" applyNumberFormat="1" applyFont="1" applyFill="1" applyBorder="1" applyAlignment="1">
      <alignment horizontal="center" vertical="center"/>
      <protection/>
    </xf>
    <xf numFmtId="4" fontId="0" fillId="0" borderId="39" xfId="132" applyNumberFormat="1" applyFont="1" applyFill="1" applyBorder="1" applyAlignment="1">
      <alignment horizontal="center" vertical="center"/>
      <protection/>
    </xf>
    <xf numFmtId="4" fontId="0" fillId="0" borderId="83" xfId="132" applyNumberFormat="1" applyFont="1" applyFill="1" applyBorder="1" applyAlignment="1">
      <alignment horizontal="center" vertical="center"/>
      <protection/>
    </xf>
    <xf numFmtId="4" fontId="0" fillId="0" borderId="103" xfId="132" applyNumberFormat="1" applyFont="1" applyFill="1" applyBorder="1" applyAlignment="1">
      <alignment horizontal="center" vertical="center"/>
      <protection/>
    </xf>
    <xf numFmtId="4" fontId="0" fillId="0" borderId="65" xfId="132" applyNumberFormat="1" applyFont="1" applyFill="1" applyBorder="1" applyAlignment="1">
      <alignment horizontal="center" vertical="center"/>
      <protection/>
    </xf>
    <xf numFmtId="4" fontId="0" fillId="0" borderId="104" xfId="132" applyNumberFormat="1" applyFont="1" applyFill="1" applyBorder="1" applyAlignment="1">
      <alignment horizontal="center" vertical="center"/>
      <protection/>
    </xf>
    <xf numFmtId="4" fontId="0" fillId="0" borderId="79" xfId="132" applyNumberFormat="1" applyFont="1" applyFill="1" applyBorder="1" applyAlignment="1">
      <alignment horizontal="center" vertical="center"/>
      <protection/>
    </xf>
    <xf numFmtId="0" fontId="4" fillId="0" borderId="49" xfId="137" applyFont="1" applyFill="1" applyBorder="1" applyAlignment="1">
      <alignment horizontal="center" vertical="center" wrapText="1"/>
      <protection/>
    </xf>
    <xf numFmtId="4" fontId="4" fillId="0" borderId="49" xfId="139" applyNumberFormat="1" applyFont="1" applyFill="1" applyBorder="1" applyAlignment="1">
      <alignment horizontal="center"/>
      <protection/>
    </xf>
    <xf numFmtId="4" fontId="0" fillId="0" borderId="97" xfId="132" applyNumberFormat="1" applyFont="1" applyFill="1" applyBorder="1" applyAlignment="1">
      <alignment horizontal="center" vertical="center"/>
      <protection/>
    </xf>
    <xf numFmtId="4" fontId="0" fillId="0" borderId="63" xfId="132" applyNumberFormat="1" applyFont="1" applyFill="1" applyBorder="1" applyAlignment="1">
      <alignment horizontal="center" vertical="center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4" fontId="0" fillId="0" borderId="84" xfId="116" applyNumberFormat="1" applyFont="1" applyFill="1" applyBorder="1" applyAlignment="1">
      <alignment horizontal="center" vertical="center"/>
      <protection/>
    </xf>
    <xf numFmtId="0" fontId="4" fillId="0" borderId="50" xfId="137" applyFont="1" applyFill="1" applyBorder="1" applyAlignment="1">
      <alignment horizontal="center" vertical="center" wrapText="1"/>
      <protection/>
    </xf>
    <xf numFmtId="0" fontId="0" fillId="2" borderId="50" xfId="0" applyFont="1" applyFill="1" applyBorder="1" applyAlignment="1">
      <alignment horizontal="center" vertical="center" wrapText="1"/>
    </xf>
    <xf numFmtId="0" fontId="26" fillId="0" borderId="37" xfId="115" applyFont="1" applyBorder="1" applyAlignment="1">
      <alignment horizontal="center" vertical="center" wrapText="1"/>
      <protection/>
    </xf>
    <xf numFmtId="4" fontId="26" fillId="0" borderId="23" xfId="115" applyNumberFormat="1" applyFont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0" fontId="0" fillId="0" borderId="0" xfId="115" applyFont="1" applyFill="1">
      <alignment/>
      <protection/>
    </xf>
    <xf numFmtId="4" fontId="0" fillId="0" borderId="21" xfId="115" applyNumberFormat="1" applyFont="1" applyFill="1" applyBorder="1" applyAlignment="1">
      <alignment horizontal="center" vertical="center"/>
      <protection/>
    </xf>
    <xf numFmtId="4" fontId="0" fillId="0" borderId="26" xfId="115" applyNumberFormat="1" applyFont="1" applyFill="1" applyBorder="1" applyAlignment="1">
      <alignment horizontal="center" vertical="center"/>
      <protection/>
    </xf>
    <xf numFmtId="4" fontId="0" fillId="0" borderId="19" xfId="115" applyNumberFormat="1" applyFont="1" applyFill="1" applyBorder="1" applyAlignment="1">
      <alignment horizontal="center" vertical="center"/>
      <protection/>
    </xf>
    <xf numFmtId="4" fontId="0" fillId="0" borderId="38" xfId="115" applyNumberFormat="1" applyFont="1" applyFill="1" applyBorder="1" applyAlignment="1">
      <alignment horizontal="center" vertical="center"/>
      <protection/>
    </xf>
    <xf numFmtId="4" fontId="0" fillId="0" borderId="102" xfId="115" applyNumberFormat="1" applyFont="1" applyFill="1" applyBorder="1" applyAlignment="1">
      <alignment horizontal="center" vertical="center"/>
      <protection/>
    </xf>
    <xf numFmtId="4" fontId="0" fillId="0" borderId="24" xfId="115" applyNumberFormat="1" applyFont="1" applyFill="1" applyBorder="1" applyAlignment="1">
      <alignment horizontal="center" vertical="center"/>
      <protection/>
    </xf>
    <xf numFmtId="49" fontId="4" fillId="0" borderId="105" xfId="115" applyNumberFormat="1" applyFont="1" applyFill="1" applyBorder="1" applyAlignment="1">
      <alignment horizontal="center" vertical="center" wrapText="1"/>
      <protection/>
    </xf>
    <xf numFmtId="0" fontId="4" fillId="0" borderId="96" xfId="11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64" xfId="132" applyNumberFormat="1" applyFont="1" applyFill="1" applyBorder="1" applyAlignment="1">
      <alignment horizontal="center" vertical="center"/>
      <protection/>
    </xf>
    <xf numFmtId="4" fontId="0" fillId="0" borderId="21" xfId="115" applyNumberFormat="1" applyFont="1" applyBorder="1" applyAlignment="1">
      <alignment horizontal="center" vertical="center"/>
      <protection/>
    </xf>
    <xf numFmtId="4" fontId="0" fillId="0" borderId="34" xfId="115" applyNumberFormat="1" applyFont="1" applyBorder="1" applyAlignment="1">
      <alignment horizontal="center" vertical="center"/>
      <protection/>
    </xf>
    <xf numFmtId="4" fontId="0" fillId="0" borderId="35" xfId="115" applyNumberFormat="1" applyFont="1" applyBorder="1" applyAlignment="1">
      <alignment horizontal="center" vertical="center"/>
      <protection/>
    </xf>
    <xf numFmtId="0" fontId="4" fillId="2" borderId="87" xfId="134" applyFont="1" applyFill="1" applyBorder="1" applyAlignment="1">
      <alignment horizontal="center" vertical="center" wrapText="1"/>
      <protection/>
    </xf>
    <xf numFmtId="4" fontId="4" fillId="0" borderId="89" xfId="134" applyNumberFormat="1" applyFont="1" applyFill="1" applyBorder="1" applyAlignment="1">
      <alignment horizontal="center" vertical="center" wrapText="1"/>
      <protection/>
    </xf>
    <xf numFmtId="4" fontId="4" fillId="0" borderId="75" xfId="134" applyNumberFormat="1" applyFont="1" applyFill="1" applyBorder="1" applyAlignment="1">
      <alignment horizontal="center" vertical="center" wrapText="1"/>
      <protection/>
    </xf>
    <xf numFmtId="4" fontId="0" fillId="0" borderId="38" xfId="134" applyNumberFormat="1" applyFont="1" applyFill="1" applyBorder="1" applyAlignment="1">
      <alignment horizontal="center" vertical="center" wrapText="1"/>
      <protection/>
    </xf>
    <xf numFmtId="4" fontId="0" fillId="0" borderId="77" xfId="134" applyNumberFormat="1" applyFont="1" applyFill="1" applyBorder="1" applyAlignment="1">
      <alignment horizontal="center" vertical="center" wrapText="1"/>
      <protection/>
    </xf>
    <xf numFmtId="4" fontId="0" fillId="0" borderId="19" xfId="115" applyNumberFormat="1" applyFont="1" applyBorder="1" applyAlignment="1">
      <alignment vertical="center"/>
      <protection/>
    </xf>
    <xf numFmtId="1" fontId="0" fillId="0" borderId="64" xfId="134" applyNumberFormat="1" applyFont="1" applyFill="1" applyBorder="1" applyAlignment="1">
      <alignment horizontal="center" vertical="center" wrapText="1"/>
      <protection/>
    </xf>
    <xf numFmtId="0" fontId="0" fillId="0" borderId="104" xfId="79" applyFont="1" applyFill="1" applyBorder="1" applyAlignment="1">
      <alignment horizontal="center" vertical="center" wrapText="1"/>
      <protection/>
    </xf>
    <xf numFmtId="4" fontId="0" fillId="0" borderId="89" xfId="134" applyNumberFormat="1" applyFont="1" applyFill="1" applyBorder="1" applyAlignment="1">
      <alignment horizontal="center" vertical="center" wrapText="1"/>
      <protection/>
    </xf>
    <xf numFmtId="4" fontId="0" fillId="0" borderId="75" xfId="134" applyNumberFormat="1" applyFont="1" applyFill="1" applyBorder="1" applyAlignment="1">
      <alignment horizontal="center" vertical="center" wrapText="1"/>
      <protection/>
    </xf>
    <xf numFmtId="4" fontId="0" fillId="0" borderId="61" xfId="134" applyNumberFormat="1" applyFont="1" applyFill="1" applyBorder="1" applyAlignment="1">
      <alignment horizontal="center" vertical="center" wrapText="1"/>
      <protection/>
    </xf>
    <xf numFmtId="4" fontId="0" fillId="0" borderId="21" xfId="134" applyNumberFormat="1" applyFont="1" applyFill="1" applyBorder="1" applyAlignment="1">
      <alignment horizontal="center" vertical="center" wrapText="1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/>
      <protection/>
    </xf>
    <xf numFmtId="4" fontId="0" fillId="0" borderId="63" xfId="0" applyNumberFormat="1" applyFont="1" applyFill="1" applyBorder="1" applyAlignment="1">
      <alignment horizontal="center" vertical="center"/>
    </xf>
    <xf numFmtId="4" fontId="4" fillId="45" borderId="34" xfId="135" applyNumberFormat="1" applyFont="1" applyFill="1" applyBorder="1" applyAlignment="1">
      <alignment horizontal="center" vertical="center" wrapText="1"/>
      <protection/>
    </xf>
    <xf numFmtId="4" fontId="4" fillId="45" borderId="34" xfId="135" applyNumberFormat="1" applyFont="1" applyFill="1" applyBorder="1" applyAlignment="1">
      <alignment wrapText="1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4" fontId="0" fillId="0" borderId="89" xfId="134" applyNumberFormat="1" applyFont="1" applyBorder="1" applyAlignment="1">
      <alignment horizontal="center" vertical="center" wrapText="1"/>
      <protection/>
    </xf>
    <xf numFmtId="4" fontId="0" fillId="0" borderId="97" xfId="134" applyNumberFormat="1" applyFont="1" applyBorder="1" applyAlignment="1">
      <alignment horizontal="center" vertical="center" wrapText="1"/>
      <protection/>
    </xf>
    <xf numFmtId="1" fontId="4" fillId="0" borderId="64" xfId="134" applyNumberFormat="1" applyFont="1" applyFill="1" applyBorder="1" applyAlignment="1">
      <alignment horizontal="center" vertical="center" wrapText="1"/>
      <protection/>
    </xf>
    <xf numFmtId="0" fontId="0" fillId="0" borderId="87" xfId="134" applyFont="1" applyFill="1" applyBorder="1" applyAlignment="1">
      <alignment horizontal="center" vertical="center" wrapText="1"/>
      <protection/>
    </xf>
    <xf numFmtId="4" fontId="0" fillId="0" borderId="74" xfId="0" applyNumberFormat="1" applyFont="1" applyFill="1" applyBorder="1" applyAlignment="1">
      <alignment horizontal="center" vertical="center" wrapText="1"/>
    </xf>
    <xf numFmtId="4" fontId="0" fillId="0" borderId="73" xfId="134" applyNumberFormat="1" applyFont="1" applyFill="1" applyBorder="1" applyAlignment="1">
      <alignment horizontal="center" vertical="center" wrapText="1"/>
      <protection/>
    </xf>
    <xf numFmtId="4" fontId="0" fillId="0" borderId="74" xfId="134" applyNumberFormat="1" applyFont="1" applyFill="1" applyBorder="1" applyAlignment="1">
      <alignment horizontal="center" vertical="center" wrapText="1"/>
      <protection/>
    </xf>
    <xf numFmtId="4" fontId="0" fillId="0" borderId="49" xfId="0" applyNumberFormat="1" applyFont="1" applyFill="1" applyBorder="1" applyAlignment="1">
      <alignment horizontal="center" vertical="center" wrapText="1"/>
    </xf>
    <xf numFmtId="4" fontId="4" fillId="0" borderId="106" xfId="134" applyNumberFormat="1" applyFont="1" applyFill="1" applyBorder="1" applyAlignment="1">
      <alignment horizontal="center" vertical="center" wrapText="1"/>
      <protection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28" xfId="117" applyNumberFormat="1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39" fillId="0" borderId="107" xfId="0" applyNumberFormat="1" applyFont="1" applyFill="1" applyBorder="1" applyAlignment="1">
      <alignment horizontal="center" vertical="center"/>
    </xf>
    <xf numFmtId="4" fontId="0" fillId="0" borderId="40" xfId="117" applyNumberFormat="1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/>
      <protection/>
    </xf>
    <xf numFmtId="4" fontId="0" fillId="0" borderId="79" xfId="117" applyNumberFormat="1" applyFont="1" applyFill="1" applyBorder="1" applyAlignment="1">
      <alignment horizontal="center" vertical="center"/>
      <protection/>
    </xf>
    <xf numFmtId="4" fontId="4" fillId="0" borderId="82" xfId="117" applyNumberFormat="1" applyFont="1" applyFill="1" applyBorder="1" applyAlignment="1">
      <alignment horizontal="center" vertical="center"/>
      <protection/>
    </xf>
    <xf numFmtId="4" fontId="0" fillId="0" borderId="82" xfId="117" applyNumberFormat="1" applyFont="1" applyFill="1" applyBorder="1" applyAlignment="1">
      <alignment horizontal="center" vertical="center"/>
      <protection/>
    </xf>
    <xf numFmtId="4" fontId="0" fillId="0" borderId="59" xfId="0" applyNumberFormat="1" applyFont="1" applyFill="1" applyBorder="1" applyAlignment="1">
      <alignment horizontal="center" vertical="center"/>
    </xf>
    <xf numFmtId="4" fontId="0" fillId="0" borderId="59" xfId="116" applyNumberFormat="1" applyFont="1" applyFill="1" applyBorder="1" applyAlignment="1">
      <alignment horizontal="center" vertical="center"/>
      <protection/>
    </xf>
    <xf numFmtId="0" fontId="0" fillId="0" borderId="108" xfId="79" applyFont="1" applyFill="1" applyBorder="1" applyAlignment="1">
      <alignment horizontal="center" vertical="center" wrapText="1"/>
      <protection/>
    </xf>
    <xf numFmtId="0" fontId="4" fillId="0" borderId="92" xfId="139" applyFont="1" applyFill="1" applyBorder="1" applyAlignment="1">
      <alignment horizontal="center"/>
      <protection/>
    </xf>
    <xf numFmtId="0" fontId="0" fillId="0" borderId="78" xfId="139" applyFont="1" applyFill="1" applyBorder="1">
      <alignment/>
      <protection/>
    </xf>
    <xf numFmtId="1" fontId="0" fillId="0" borderId="77" xfId="132" applyNumberFormat="1" applyFont="1" applyFill="1" applyBorder="1" applyAlignment="1">
      <alignment horizontal="center" vertical="center"/>
      <protection/>
    </xf>
    <xf numFmtId="4" fontId="4" fillId="0" borderId="88" xfId="117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" fontId="4" fillId="0" borderId="10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" fontId="0" fillId="2" borderId="38" xfId="122" applyNumberFormat="1" applyFont="1" applyFill="1" applyBorder="1" applyAlignment="1">
      <alignment horizontal="center" vertical="center" wrapText="1"/>
      <protection/>
    </xf>
    <xf numFmtId="4" fontId="4" fillId="2" borderId="90" xfId="117" applyNumberFormat="1" applyFont="1" applyFill="1" applyBorder="1" applyAlignment="1">
      <alignment horizontal="center" vertical="center" wrapText="1"/>
      <protection/>
    </xf>
    <xf numFmtId="4" fontId="4" fillId="2" borderId="50" xfId="117" applyNumberFormat="1" applyFont="1" applyFill="1" applyBorder="1" applyAlignment="1">
      <alignment horizontal="center" vertical="center" wrapText="1"/>
      <protection/>
    </xf>
    <xf numFmtId="4" fontId="0" fillId="0" borderId="32" xfId="117" applyNumberFormat="1" applyFont="1" applyFill="1" applyBorder="1" applyAlignment="1">
      <alignment horizontal="center" vertical="center" wrapText="1"/>
      <protection/>
    </xf>
    <xf numFmtId="4" fontId="4" fillId="2" borderId="21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0" fontId="0" fillId="0" borderId="78" xfId="0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37" xfId="134" applyFont="1" applyFill="1" applyBorder="1" applyAlignment="1">
      <alignment horizontal="center" vertical="center" wrapText="1"/>
      <protection/>
    </xf>
    <xf numFmtId="4" fontId="0" fillId="0" borderId="84" xfId="134" applyNumberFormat="1" applyFont="1" applyFill="1" applyBorder="1" applyAlignment="1">
      <alignment horizontal="center" vertical="center" wrapText="1"/>
      <protection/>
    </xf>
    <xf numFmtId="0" fontId="0" fillId="0" borderId="79" xfId="0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0" fillId="2" borderId="110" xfId="0" applyFill="1" applyBorder="1" applyAlignment="1">
      <alignment horizontal="left" vertical="center" wrapText="1"/>
    </xf>
    <xf numFmtId="4" fontId="0" fillId="2" borderId="56" xfId="0" applyNumberFormat="1" applyFont="1" applyFill="1" applyBorder="1" applyAlignment="1">
      <alignment horizontal="center" vertical="center"/>
    </xf>
    <xf numFmtId="4" fontId="0" fillId="2" borderId="64" xfId="0" applyNumberFormat="1" applyFont="1" applyFill="1" applyBorder="1" applyAlignment="1">
      <alignment horizontal="center" vertical="center"/>
    </xf>
    <xf numFmtId="4" fontId="0" fillId="2" borderId="24" xfId="132" applyNumberFormat="1" applyFont="1" applyFill="1" applyBorder="1" applyAlignment="1">
      <alignment horizontal="center" vertical="center"/>
      <protection/>
    </xf>
    <xf numFmtId="4" fontId="0" fillId="2" borderId="87" xfId="132" applyNumberFormat="1" applyFont="1" applyFill="1" applyBorder="1" applyAlignment="1">
      <alignment horizontal="center" vertical="center"/>
      <protection/>
    </xf>
    <xf numFmtId="4" fontId="0" fillId="2" borderId="38" xfId="0" applyNumberFormat="1" applyFont="1" applyFill="1" applyBorder="1" applyAlignment="1">
      <alignment horizontal="center" vertical="center"/>
    </xf>
    <xf numFmtId="4" fontId="0" fillId="2" borderId="5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4" fillId="0" borderId="73" xfId="134" applyNumberFormat="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80" xfId="134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" fillId="0" borderId="26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44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1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0" fontId="4" fillId="0" borderId="79" xfId="134" applyFont="1" applyFill="1" applyBorder="1" applyAlignment="1">
      <alignment horizontal="center" vertical="center" wrapText="1"/>
      <protection/>
    </xf>
    <xf numFmtId="0" fontId="4" fillId="0" borderId="78" xfId="134" applyFont="1" applyFill="1" applyBorder="1" applyAlignment="1">
      <alignment horizontal="center" vertical="center" wrapText="1"/>
      <protection/>
    </xf>
    <xf numFmtId="0" fontId="0" fillId="0" borderId="44" xfId="134" applyFont="1" applyFill="1" applyBorder="1" applyAlignment="1">
      <alignment horizontal="center" vertical="center" wrapText="1"/>
      <protection/>
    </xf>
    <xf numFmtId="0" fontId="0" fillId="0" borderId="45" xfId="134" applyFont="1" applyFill="1" applyBorder="1" applyAlignment="1">
      <alignment horizontal="center" vertical="center" wrapText="1"/>
      <protection/>
    </xf>
    <xf numFmtId="0" fontId="0" fillId="0" borderId="36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74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74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73" xfId="122" applyNumberFormat="1" applyFont="1" applyFill="1" applyBorder="1" applyAlignment="1">
      <alignment horizontal="center" vertical="center" wrapText="1"/>
      <protection/>
    </xf>
    <xf numFmtId="4" fontId="4" fillId="0" borderId="48" xfId="122" applyNumberFormat="1" applyFont="1" applyFill="1" applyBorder="1" applyAlignment="1">
      <alignment horizontal="center" vertical="center" wrapText="1"/>
      <protection/>
    </xf>
    <xf numFmtId="4" fontId="4" fillId="0" borderId="87" xfId="122" applyNumberFormat="1" applyFont="1" applyFill="1" applyBorder="1" applyAlignment="1">
      <alignment horizontal="center" vertical="center" wrapText="1"/>
      <protection/>
    </xf>
    <xf numFmtId="4" fontId="4" fillId="0" borderId="24" xfId="122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1" fontId="4" fillId="0" borderId="79" xfId="117" applyNumberFormat="1" applyFont="1" applyFill="1" applyBorder="1" applyAlignment="1">
      <alignment horizontal="center" vertical="center" wrapText="1"/>
      <protection/>
    </xf>
    <xf numFmtId="1" fontId="0" fillId="0" borderId="31" xfId="117" applyNumberFormat="1" applyFont="1" applyFill="1" applyBorder="1" applyAlignment="1">
      <alignment horizontal="center" vertical="center" wrapText="1"/>
      <protection/>
    </xf>
    <xf numFmtId="0" fontId="4" fillId="0" borderId="54" xfId="120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4" fillId="0" borderId="0" xfId="79" applyFont="1" applyFill="1" applyAlignment="1">
      <alignment horizontal="left" vertical="center" wrapText="1"/>
      <protection/>
    </xf>
    <xf numFmtId="1" fontId="0" fillId="0" borderId="64" xfId="117" applyNumberFormat="1" applyFont="1" applyFill="1" applyBorder="1" applyAlignment="1">
      <alignment horizontal="center" vertical="center" wrapText="1"/>
      <protection/>
    </xf>
    <xf numFmtId="1" fontId="0" fillId="0" borderId="79" xfId="117" applyNumberFormat="1" applyFont="1" applyFill="1" applyBorder="1" applyAlignment="1">
      <alignment horizontal="center" vertical="center" wrapText="1"/>
      <protection/>
    </xf>
    <xf numFmtId="1" fontId="0" fillId="0" borderId="50" xfId="117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64" xfId="117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4" fillId="0" borderId="42" xfId="117" applyNumberFormat="1" applyFont="1" applyFill="1" applyBorder="1" applyAlignment="1">
      <alignment horizontal="center" vertical="center" wrapText="1"/>
      <protection/>
    </xf>
    <xf numFmtId="4" fontId="4" fillId="0" borderId="36" xfId="117" applyNumberFormat="1" applyFont="1" applyFill="1" applyBorder="1" applyAlignment="1">
      <alignment horizontal="center" vertical="center" wrapText="1"/>
      <protection/>
    </xf>
    <xf numFmtId="4" fontId="36" fillId="0" borderId="26" xfId="117" applyNumberFormat="1" applyFont="1" applyFill="1" applyBorder="1" applyAlignment="1">
      <alignment horizontal="center" vertical="center" wrapText="1"/>
      <protection/>
    </xf>
    <xf numFmtId="4" fontId="36" fillId="0" borderId="22" xfId="117" applyNumberFormat="1" applyFont="1" applyFill="1" applyBorder="1" applyAlignment="1">
      <alignment horizontal="center" vertical="center" wrapText="1"/>
      <protection/>
    </xf>
    <xf numFmtId="0" fontId="4" fillId="0" borderId="44" xfId="117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91" xfId="117" applyFont="1" applyFill="1" applyBorder="1" applyAlignment="1">
      <alignment horizontal="center" vertical="center" wrapText="1"/>
      <protection/>
    </xf>
    <xf numFmtId="0" fontId="4" fillId="0" borderId="97" xfId="117" applyFont="1" applyFill="1" applyBorder="1" applyAlignment="1">
      <alignment horizontal="center" vertical="center" wrapText="1"/>
      <protection/>
    </xf>
    <xf numFmtId="177" fontId="4" fillId="0" borderId="51" xfId="138" applyNumberFormat="1" applyFont="1" applyFill="1" applyBorder="1" applyAlignment="1">
      <alignment horizontal="center" vertical="center" wrapText="1"/>
      <protection/>
    </xf>
    <xf numFmtId="177" fontId="4" fillId="0" borderId="36" xfId="138" applyNumberFormat="1" applyFont="1" applyFill="1" applyBorder="1" applyAlignment="1">
      <alignment horizontal="center" vertical="center" wrapText="1"/>
      <protection/>
    </xf>
    <xf numFmtId="177" fontId="4" fillId="0" borderId="44" xfId="138" applyNumberFormat="1" applyFont="1" applyFill="1" applyBorder="1" applyAlignment="1">
      <alignment horizontal="center" vertical="center" wrapText="1"/>
      <protection/>
    </xf>
    <xf numFmtId="177" fontId="4" fillId="0" borderId="97" xfId="138" applyNumberFormat="1" applyFont="1" applyFill="1" applyBorder="1" applyAlignment="1">
      <alignment horizontal="center" vertical="center" wrapText="1"/>
      <protection/>
    </xf>
    <xf numFmtId="177" fontId="4" fillId="0" borderId="45" xfId="138" applyNumberFormat="1" applyFont="1" applyFill="1" applyBorder="1" applyAlignment="1">
      <alignment horizontal="center" vertical="center" wrapText="1"/>
      <protection/>
    </xf>
    <xf numFmtId="0" fontId="4" fillId="0" borderId="51" xfId="117" applyFont="1" applyFill="1" applyBorder="1" applyAlignment="1">
      <alignment horizontal="center" vertical="center" wrapText="1"/>
      <protection/>
    </xf>
    <xf numFmtId="0" fontId="0" fillId="0" borderId="79" xfId="117" applyFont="1" applyFill="1" applyBorder="1" applyAlignment="1">
      <alignment horizontal="center" vertical="center" wrapText="1"/>
      <protection/>
    </xf>
    <xf numFmtId="0" fontId="4" fillId="0" borderId="79" xfId="117" applyFont="1" applyFill="1" applyBorder="1" applyAlignment="1">
      <alignment horizontal="center" vertical="center" wrapText="1"/>
      <protection/>
    </xf>
    <xf numFmtId="0" fontId="4" fillId="0" borderId="80" xfId="117" applyFont="1" applyFill="1" applyBorder="1" applyAlignment="1">
      <alignment horizontal="center" vertical="center" wrapText="1"/>
      <protection/>
    </xf>
    <xf numFmtId="0" fontId="0" fillId="0" borderId="80" xfId="117" applyFont="1" applyFill="1" applyBorder="1" applyAlignment="1">
      <alignment horizontal="center" vertical="center" wrapText="1"/>
      <protection/>
    </xf>
    <xf numFmtId="0" fontId="4" fillId="0" borderId="62" xfId="0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4" fillId="0" borderId="45" xfId="117" applyNumberFormat="1" applyFont="1" applyFill="1" applyBorder="1" applyAlignment="1">
      <alignment horizontal="center" vertical="center" wrapText="1"/>
      <protection/>
    </xf>
    <xf numFmtId="4" fontId="4" fillId="0" borderId="91" xfId="117" applyNumberFormat="1" applyFont="1" applyFill="1" applyBorder="1" applyAlignment="1">
      <alignment horizontal="center" vertical="center" wrapText="1"/>
      <protection/>
    </xf>
    <xf numFmtId="0" fontId="0" fillId="0" borderId="8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4" fontId="4" fillId="0" borderId="9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4" fontId="4" fillId="0" borderId="50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113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wrapText="1"/>
    </xf>
    <xf numFmtId="0" fontId="0" fillId="0" borderId="113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 wrapText="1"/>
    </xf>
    <xf numFmtId="0" fontId="0" fillId="0" borderId="97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4" fontId="4" fillId="0" borderId="79" xfId="0" applyNumberFormat="1" applyFont="1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97" xfId="0" applyFont="1" applyFill="1" applyBorder="1" applyAlignment="1">
      <alignment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0" xfId="139" applyFont="1" applyFill="1" applyAlignment="1">
      <alignment horizontal="center"/>
      <protection/>
    </xf>
    <xf numFmtId="1" fontId="4" fillId="0" borderId="102" xfId="132" applyNumberFormat="1" applyFont="1" applyFill="1" applyBorder="1" applyAlignment="1">
      <alignment horizontal="center" vertical="center" wrapText="1"/>
      <protection/>
    </xf>
    <xf numFmtId="0" fontId="4" fillId="0" borderId="84" xfId="0" applyFont="1" applyBorder="1" applyAlignment="1">
      <alignment horizontal="center" vertical="center" wrapText="1"/>
    </xf>
    <xf numFmtId="0" fontId="27" fillId="0" borderId="0" xfId="139" applyFont="1" applyFill="1" applyAlignment="1">
      <alignment horizontal="center"/>
      <protection/>
    </xf>
    <xf numFmtId="0" fontId="27" fillId="0" borderId="0" xfId="79" applyFont="1" applyFill="1" applyAlignment="1">
      <alignment horizontal="center" vertical="center" wrapText="1"/>
      <protection/>
    </xf>
    <xf numFmtId="0" fontId="27" fillId="0" borderId="0" xfId="79" applyFont="1" applyFill="1" applyAlignment="1">
      <alignment horizontal="center" vertical="center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0" fontId="0" fillId="0" borderId="115" xfId="134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/>
    </xf>
    <xf numFmtId="0" fontId="24" fillId="44" borderId="70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95" xfId="79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 horizontal="center"/>
    </xf>
    <xf numFmtId="0" fontId="24" fillId="44" borderId="3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44" borderId="29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0" fillId="0" borderId="73" xfId="0" applyBorder="1" applyAlignment="1">
      <alignment horizontal="center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 2" xfId="134"/>
    <cellStyle name="Normal_DIABET TRIM(2)(1).I 2013 2 2" xfId="135"/>
    <cellStyle name="Normal_DIABET TRIM(2).I 2013 2" xfId="136"/>
    <cellStyle name="Normal_dializa analiza 3" xfId="137"/>
    <cellStyle name="Normal_fila" xfId="138"/>
    <cellStyle name="Normal_oncologie" xfId="139"/>
    <cellStyle name="Normal_SANATATE MINTALA - CENTRALIZARE 2" xfId="140"/>
    <cellStyle name="Note" xfId="141"/>
    <cellStyle name="Note 2" xfId="142"/>
    <cellStyle name="Note 3" xfId="143"/>
    <cellStyle name="Output" xfId="144"/>
    <cellStyle name="Output 2" xfId="145"/>
    <cellStyle name="Output 3" xfId="146"/>
    <cellStyle name="Percent" xfId="147"/>
    <cellStyle name="Title" xfId="148"/>
    <cellStyle name="Title 2" xfId="149"/>
    <cellStyle name="Title 3" xfId="150"/>
    <cellStyle name="Total" xfId="151"/>
    <cellStyle name="Total 2" xfId="152"/>
    <cellStyle name="Warning Text" xfId="153"/>
    <cellStyle name="Warning Text 2" xfId="154"/>
    <cellStyle name="Warning Text 3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B1">
      <selection activeCell="R7" sqref="R7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169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13.5" thickBot="1">
      <c r="B7" s="191">
        <v>1</v>
      </c>
      <c r="C7" s="37" t="s">
        <v>113</v>
      </c>
      <c r="D7" s="321">
        <v>0</v>
      </c>
      <c r="E7" s="321">
        <v>0</v>
      </c>
      <c r="F7" s="472">
        <v>0</v>
      </c>
      <c r="G7" s="476">
        <f>D7+E7+F7</f>
        <v>0</v>
      </c>
      <c r="H7" s="480">
        <v>168000</v>
      </c>
      <c r="I7" s="480">
        <v>300000</v>
      </c>
      <c r="J7" s="409">
        <v>204000</v>
      </c>
      <c r="K7" s="524">
        <f>G7+H7+I7+J7</f>
        <v>672000</v>
      </c>
      <c r="L7" s="409">
        <v>224000</v>
      </c>
      <c r="M7" s="524">
        <v>192000</v>
      </c>
      <c r="N7" s="409">
        <v>244000</v>
      </c>
      <c r="O7" s="409">
        <f>L7+M7+N7</f>
        <v>660000</v>
      </c>
      <c r="P7" s="417">
        <v>204000</v>
      </c>
      <c r="Q7" s="527">
        <v>236000</v>
      </c>
      <c r="R7" s="527">
        <v>280000</v>
      </c>
      <c r="S7" s="527">
        <f>P7+Q7+R7</f>
        <v>720000</v>
      </c>
      <c r="T7" s="418">
        <f>K7+O7+S7</f>
        <v>2052000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0</v>
      </c>
      <c r="E8" s="307">
        <f t="shared" si="0"/>
        <v>0</v>
      </c>
      <c r="F8" s="384">
        <f t="shared" si="0"/>
        <v>0</v>
      </c>
      <c r="G8" s="470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26">
        <f t="shared" si="0"/>
        <v>672000</v>
      </c>
      <c r="L8" s="387">
        <f t="shared" si="0"/>
        <v>224000</v>
      </c>
      <c r="M8" s="526">
        <f t="shared" si="0"/>
        <v>192000</v>
      </c>
      <c r="N8" s="387">
        <f t="shared" si="0"/>
        <v>244000</v>
      </c>
      <c r="O8" s="387">
        <f t="shared" si="0"/>
        <v>660000</v>
      </c>
      <c r="P8" s="470">
        <f t="shared" si="0"/>
        <v>204000</v>
      </c>
      <c r="Q8" s="470">
        <f t="shared" si="0"/>
        <v>236000</v>
      </c>
      <c r="R8" s="470">
        <f t="shared" si="0"/>
        <v>280000</v>
      </c>
      <c r="S8" s="470">
        <f t="shared" si="0"/>
        <v>720000</v>
      </c>
      <c r="T8" s="387">
        <f t="shared" si="0"/>
        <v>2052000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28">
      <selection activeCell="U43" sqref="U43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11.7109375" style="18" customWidth="1"/>
    <col min="16" max="16" width="12.57421875" style="18" customWidth="1"/>
    <col min="17" max="17" width="13.421875" style="18" customWidth="1"/>
    <col min="18" max="18" width="13.57421875" style="18" customWidth="1"/>
    <col min="19" max="19" width="11.00390625" style="18" bestFit="1" customWidth="1"/>
    <col min="20" max="20" width="13.574218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151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s="86" customFormat="1" ht="27" customHeight="1" thickBot="1">
      <c r="B11" s="882">
        <v>1</v>
      </c>
      <c r="C11" s="871" t="s">
        <v>84</v>
      </c>
      <c r="D11" s="488" t="s">
        <v>93</v>
      </c>
      <c r="E11" s="295">
        <v>354000</v>
      </c>
      <c r="F11" s="295">
        <v>354000</v>
      </c>
      <c r="G11" s="295">
        <v>354000</v>
      </c>
      <c r="H11" s="432">
        <f>E11+F11+G11</f>
        <v>1062000</v>
      </c>
      <c r="I11" s="295">
        <v>250000</v>
      </c>
      <c r="J11" s="295">
        <v>1047430</v>
      </c>
      <c r="K11" s="295">
        <v>0</v>
      </c>
      <c r="L11" s="430">
        <f>H11+I11+J11+K11</f>
        <v>2359430</v>
      </c>
      <c r="M11" s="295">
        <v>1718000</v>
      </c>
      <c r="N11" s="295">
        <v>0</v>
      </c>
      <c r="O11" s="295">
        <v>0</v>
      </c>
      <c r="P11" s="430">
        <f>M11+N11+O11</f>
        <v>1718000</v>
      </c>
      <c r="Q11" s="295">
        <v>0</v>
      </c>
      <c r="R11" s="295">
        <v>302790</v>
      </c>
      <c r="S11" s="295">
        <v>0</v>
      </c>
      <c r="T11" s="756">
        <f>Q11+R11+S11</f>
        <v>302790</v>
      </c>
      <c r="U11" s="758">
        <f>L11+P11+T11</f>
        <v>4380220</v>
      </c>
    </row>
    <row r="12" spans="2:21" s="87" customFormat="1" ht="13.5" thickBot="1">
      <c r="B12" s="805"/>
      <c r="C12" s="872"/>
      <c r="D12" s="487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3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499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499">
        <f t="shared" si="0"/>
        <v>1718000</v>
      </c>
      <c r="Q12" s="317">
        <f t="shared" si="0"/>
        <v>0</v>
      </c>
      <c r="R12" s="317">
        <f t="shared" si="0"/>
        <v>302790</v>
      </c>
      <c r="S12" s="317">
        <f t="shared" si="0"/>
        <v>0</v>
      </c>
      <c r="T12" s="499">
        <f t="shared" si="0"/>
        <v>302790</v>
      </c>
      <c r="U12" s="437">
        <f t="shared" si="0"/>
        <v>4380220</v>
      </c>
    </row>
    <row r="13" spans="2:21" s="22" customFormat="1" ht="26.25" customHeight="1" thickBot="1">
      <c r="B13" s="883">
        <v>2</v>
      </c>
      <c r="C13" s="871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1">
        <f>E13+F13+G13</f>
        <v>1050000</v>
      </c>
      <c r="I13" s="351">
        <v>200000</v>
      </c>
      <c r="J13" s="351">
        <v>1500000</v>
      </c>
      <c r="K13" s="351">
        <v>0</v>
      </c>
      <c r="L13" s="430">
        <f>H13+I13+J13+K13</f>
        <v>2750000</v>
      </c>
      <c r="M13" s="351">
        <v>510000</v>
      </c>
      <c r="N13" s="351">
        <v>0</v>
      </c>
      <c r="O13" s="351">
        <v>100000</v>
      </c>
      <c r="P13" s="430">
        <f>M13+N13+O13</f>
        <v>610000</v>
      </c>
      <c r="Q13" s="351">
        <v>0</v>
      </c>
      <c r="R13" s="351">
        <v>461460</v>
      </c>
      <c r="S13" s="351">
        <v>0</v>
      </c>
      <c r="T13" s="756">
        <f>Q13+R13+S13</f>
        <v>461460</v>
      </c>
      <c r="U13" s="758">
        <f>L13+P13+T13</f>
        <v>3821460</v>
      </c>
    </row>
    <row r="14" spans="2:21" s="22" customFormat="1" ht="26.25" customHeight="1" thickBot="1">
      <c r="B14" s="884"/>
      <c r="C14" s="875"/>
      <c r="D14" s="352" t="s">
        <v>93</v>
      </c>
      <c r="E14" s="316">
        <v>129537.7</v>
      </c>
      <c r="F14" s="316">
        <v>147508.01</v>
      </c>
      <c r="G14" s="316">
        <v>25129.75</v>
      </c>
      <c r="H14" s="430">
        <f>E14+F14+G14</f>
        <v>302175.46</v>
      </c>
      <c r="I14" s="316">
        <v>129883.5</v>
      </c>
      <c r="J14" s="316">
        <v>141277.52</v>
      </c>
      <c r="K14" s="316">
        <v>0</v>
      </c>
      <c r="L14" s="430">
        <f>H14+I14+J14+K14</f>
        <v>573336.48</v>
      </c>
      <c r="M14" s="316">
        <v>29000.91</v>
      </c>
      <c r="N14" s="316">
        <v>252832.37</v>
      </c>
      <c r="O14" s="316">
        <v>0</v>
      </c>
      <c r="P14" s="430">
        <f>M14+N14+O14</f>
        <v>281833.27999999997</v>
      </c>
      <c r="Q14" s="316">
        <v>0</v>
      </c>
      <c r="R14" s="316">
        <v>0</v>
      </c>
      <c r="S14" s="316">
        <v>688830.24</v>
      </c>
      <c r="T14" s="756">
        <f>Q14+R14+S14</f>
        <v>688830.24</v>
      </c>
      <c r="U14" s="758">
        <f>L14+P14+T14</f>
        <v>1544000</v>
      </c>
    </row>
    <row r="15" spans="2:21" s="22" customFormat="1" ht="26.25" customHeight="1">
      <c r="B15" s="884"/>
      <c r="C15" s="875"/>
      <c r="D15" s="352" t="s">
        <v>94</v>
      </c>
      <c r="E15" s="316">
        <v>65000</v>
      </c>
      <c r="F15" s="316">
        <v>65000</v>
      </c>
      <c r="G15" s="316">
        <v>65000</v>
      </c>
      <c r="H15" s="430">
        <f>E15+F15+G15</f>
        <v>195000</v>
      </c>
      <c r="I15" s="316">
        <v>32000</v>
      </c>
      <c r="J15" s="316">
        <v>195000</v>
      </c>
      <c r="K15" s="316">
        <v>0</v>
      </c>
      <c r="L15" s="430">
        <f>H15+I15+J15+K15</f>
        <v>422000</v>
      </c>
      <c r="M15" s="316">
        <v>70000</v>
      </c>
      <c r="N15" s="316">
        <v>0</v>
      </c>
      <c r="O15" s="316">
        <v>50990</v>
      </c>
      <c r="P15" s="430">
        <f>M15+N15+O15</f>
        <v>120990</v>
      </c>
      <c r="Q15" s="316">
        <v>0</v>
      </c>
      <c r="R15" s="316">
        <v>70000</v>
      </c>
      <c r="S15" s="316">
        <v>0</v>
      </c>
      <c r="T15" s="756">
        <f>Q15+R15+S15</f>
        <v>70000</v>
      </c>
      <c r="U15" s="758">
        <f>L15+P15+T15</f>
        <v>612990</v>
      </c>
    </row>
    <row r="16" spans="2:21" s="22" customFormat="1" ht="57" customHeight="1" thickBot="1">
      <c r="B16" s="884"/>
      <c r="C16" s="875"/>
      <c r="D16" s="486" t="s">
        <v>95</v>
      </c>
      <c r="E16" s="349">
        <v>30000</v>
      </c>
      <c r="F16" s="349">
        <v>161000</v>
      </c>
      <c r="G16" s="349">
        <v>161000</v>
      </c>
      <c r="H16" s="434">
        <f>E16+F16+G16</f>
        <v>352000</v>
      </c>
      <c r="I16" s="349">
        <v>350000</v>
      </c>
      <c r="J16" s="349">
        <v>1500000</v>
      </c>
      <c r="K16" s="349">
        <v>0</v>
      </c>
      <c r="L16" s="430">
        <f>H16+I16+J16+K16</f>
        <v>2202000</v>
      </c>
      <c r="M16" s="349">
        <v>512790</v>
      </c>
      <c r="N16" s="349">
        <v>0</v>
      </c>
      <c r="O16" s="349">
        <v>0</v>
      </c>
      <c r="P16" s="430">
        <f>M16+N16+O16</f>
        <v>512790</v>
      </c>
      <c r="Q16" s="349">
        <v>0</v>
      </c>
      <c r="R16" s="349">
        <v>0</v>
      </c>
      <c r="S16" s="349">
        <v>40000</v>
      </c>
      <c r="T16" s="501">
        <f>Q16+R16+S16</f>
        <v>40000</v>
      </c>
      <c r="U16" s="759">
        <f>L16+P16+T16</f>
        <v>2754790</v>
      </c>
    </row>
    <row r="17" spans="2:21" s="22" customFormat="1" ht="13.5" thickBot="1">
      <c r="B17" s="805"/>
      <c r="C17" s="872"/>
      <c r="D17" s="487" t="s">
        <v>5</v>
      </c>
      <c r="E17" s="319">
        <f aca="true" t="shared" si="1" ref="E17:U17">E13+E14+E15+E16</f>
        <v>674537.7</v>
      </c>
      <c r="F17" s="319">
        <f t="shared" si="1"/>
        <v>673508.01</v>
      </c>
      <c r="G17" s="319">
        <f t="shared" si="1"/>
        <v>551129.75</v>
      </c>
      <c r="H17" s="433">
        <f t="shared" si="1"/>
        <v>1899175.46</v>
      </c>
      <c r="I17" s="319">
        <f t="shared" si="1"/>
        <v>711883.5</v>
      </c>
      <c r="J17" s="319">
        <f t="shared" si="1"/>
        <v>3336277.52</v>
      </c>
      <c r="K17" s="319">
        <f t="shared" si="1"/>
        <v>0</v>
      </c>
      <c r="L17" s="499">
        <f t="shared" si="1"/>
        <v>5947336.48</v>
      </c>
      <c r="M17" s="319">
        <f t="shared" si="1"/>
        <v>1121790.9100000001</v>
      </c>
      <c r="N17" s="319">
        <f t="shared" si="1"/>
        <v>252832.37</v>
      </c>
      <c r="O17" s="319">
        <f t="shared" si="1"/>
        <v>150990</v>
      </c>
      <c r="P17" s="499">
        <f t="shared" si="1"/>
        <v>1525613.28</v>
      </c>
      <c r="Q17" s="319">
        <f t="shared" si="1"/>
        <v>0</v>
      </c>
      <c r="R17" s="319">
        <f t="shared" si="1"/>
        <v>531460</v>
      </c>
      <c r="S17" s="319">
        <f t="shared" si="1"/>
        <v>728830.24</v>
      </c>
      <c r="T17" s="499">
        <f t="shared" si="1"/>
        <v>1260290.24</v>
      </c>
      <c r="U17" s="437">
        <f t="shared" si="1"/>
        <v>8733240</v>
      </c>
    </row>
    <row r="18" spans="2:21" s="86" customFormat="1" ht="25.5">
      <c r="B18" s="882">
        <v>3</v>
      </c>
      <c r="C18" s="881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1">
        <f>E18+F18+G18</f>
        <v>130000</v>
      </c>
      <c r="I18" s="318">
        <v>65000</v>
      </c>
      <c r="J18" s="318">
        <v>580000</v>
      </c>
      <c r="K18" s="318">
        <v>0</v>
      </c>
      <c r="L18" s="430">
        <f>H18+I18+J18+K18</f>
        <v>775000</v>
      </c>
      <c r="M18" s="351">
        <v>0</v>
      </c>
      <c r="N18" s="318">
        <v>0</v>
      </c>
      <c r="O18" s="318">
        <v>0</v>
      </c>
      <c r="P18" s="430">
        <f>M18+N18+O18</f>
        <v>0</v>
      </c>
      <c r="Q18" s="318">
        <v>0</v>
      </c>
      <c r="R18" s="318">
        <v>226620</v>
      </c>
      <c r="S18" s="318">
        <v>0</v>
      </c>
      <c r="T18" s="501">
        <f>Q18+R18+S18</f>
        <v>226620</v>
      </c>
      <c r="U18" s="759">
        <f>L18+P18+T18</f>
        <v>1001620</v>
      </c>
    </row>
    <row r="19" spans="2:21" s="86" customFormat="1" ht="25.5">
      <c r="B19" s="804"/>
      <c r="C19" s="873"/>
      <c r="D19" s="352" t="s">
        <v>93</v>
      </c>
      <c r="E19" s="318">
        <v>58000</v>
      </c>
      <c r="F19" s="318">
        <v>40000</v>
      </c>
      <c r="G19" s="318">
        <v>40000</v>
      </c>
      <c r="H19" s="430">
        <f>E19+F19+G19</f>
        <v>138000</v>
      </c>
      <c r="I19" s="318">
        <v>17000</v>
      </c>
      <c r="J19" s="318">
        <v>230000</v>
      </c>
      <c r="K19" s="318">
        <v>0</v>
      </c>
      <c r="L19" s="430">
        <f>H19+I19+J19+K19</f>
        <v>385000</v>
      </c>
      <c r="M19" s="316">
        <v>0</v>
      </c>
      <c r="N19" s="318">
        <v>0</v>
      </c>
      <c r="O19" s="318">
        <v>0</v>
      </c>
      <c r="P19" s="430">
        <f>M19+N19+O19</f>
        <v>0</v>
      </c>
      <c r="Q19" s="318">
        <v>0</v>
      </c>
      <c r="R19" s="318">
        <v>0</v>
      </c>
      <c r="S19" s="318">
        <v>0</v>
      </c>
      <c r="T19" s="501">
        <f>Q19+R19+S19</f>
        <v>0</v>
      </c>
      <c r="U19" s="759">
        <f>L19+P19+T19</f>
        <v>385000</v>
      </c>
    </row>
    <row r="20" spans="2:21" s="86" customFormat="1" ht="12.75">
      <c r="B20" s="804"/>
      <c r="C20" s="873"/>
      <c r="D20" s="352" t="s">
        <v>94</v>
      </c>
      <c r="E20" s="318">
        <v>35000</v>
      </c>
      <c r="F20" s="318">
        <v>35000</v>
      </c>
      <c r="G20" s="318">
        <v>35000</v>
      </c>
      <c r="H20" s="430">
        <f>E20+F20+G20</f>
        <v>105000</v>
      </c>
      <c r="I20" s="318">
        <v>32000</v>
      </c>
      <c r="J20" s="318">
        <v>95000</v>
      </c>
      <c r="K20" s="318">
        <v>0</v>
      </c>
      <c r="L20" s="430">
        <f>H20+I20+J20+K20</f>
        <v>232000</v>
      </c>
      <c r="M20" s="316">
        <v>0</v>
      </c>
      <c r="N20" s="318">
        <v>0</v>
      </c>
      <c r="O20" s="318">
        <v>0</v>
      </c>
      <c r="P20" s="430">
        <f>M20+N20+O20</f>
        <v>0</v>
      </c>
      <c r="Q20" s="318">
        <v>0</v>
      </c>
      <c r="R20" s="318">
        <v>60000</v>
      </c>
      <c r="S20" s="318">
        <v>0</v>
      </c>
      <c r="T20" s="501">
        <f>Q20+R20+S20</f>
        <v>60000</v>
      </c>
      <c r="U20" s="759">
        <f>L20+P20+T20</f>
        <v>292000</v>
      </c>
    </row>
    <row r="21" spans="2:21" s="86" customFormat="1" ht="51.75" thickBot="1">
      <c r="B21" s="804"/>
      <c r="C21" s="874"/>
      <c r="D21" s="486" t="s">
        <v>95</v>
      </c>
      <c r="E21" s="349">
        <v>10000</v>
      </c>
      <c r="F21" s="349">
        <v>38000</v>
      </c>
      <c r="G21" s="349">
        <v>38000</v>
      </c>
      <c r="H21" s="434">
        <f>E21+F21+G21</f>
        <v>86000</v>
      </c>
      <c r="I21" s="349">
        <v>65000</v>
      </c>
      <c r="J21" s="349">
        <v>268160</v>
      </c>
      <c r="K21" s="349">
        <v>0</v>
      </c>
      <c r="L21" s="430">
        <f>H21+I21+J21+K21</f>
        <v>419160</v>
      </c>
      <c r="M21" s="349">
        <v>0</v>
      </c>
      <c r="N21" s="349">
        <v>0</v>
      </c>
      <c r="O21" s="349">
        <v>0</v>
      </c>
      <c r="P21" s="430">
        <f>M21+N21+O21</f>
        <v>0</v>
      </c>
      <c r="Q21" s="349">
        <v>0</v>
      </c>
      <c r="R21" s="349">
        <v>0</v>
      </c>
      <c r="S21" s="349">
        <v>0</v>
      </c>
      <c r="T21" s="757">
        <f>Q21+R21+S21</f>
        <v>0</v>
      </c>
      <c r="U21" s="760">
        <f>L21+P21+T21</f>
        <v>419160</v>
      </c>
    </row>
    <row r="22" spans="2:21" s="87" customFormat="1" ht="13.5" thickBot="1">
      <c r="B22" s="805"/>
      <c r="C22" s="872"/>
      <c r="D22" s="487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3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0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0">
        <f t="shared" si="2"/>
        <v>0</v>
      </c>
      <c r="Q22" s="317">
        <f t="shared" si="2"/>
        <v>0</v>
      </c>
      <c r="R22" s="317">
        <f t="shared" si="2"/>
        <v>286620</v>
      </c>
      <c r="S22" s="317">
        <f t="shared" si="2"/>
        <v>0</v>
      </c>
      <c r="T22" s="500">
        <f t="shared" si="2"/>
        <v>286620</v>
      </c>
      <c r="U22" s="437">
        <f t="shared" si="2"/>
        <v>2097780</v>
      </c>
    </row>
    <row r="23" spans="2:21" s="22" customFormat="1" ht="26.25" thickBot="1">
      <c r="B23" s="883">
        <v>4</v>
      </c>
      <c r="C23" s="876" t="s">
        <v>64</v>
      </c>
      <c r="D23" s="484" t="s">
        <v>93</v>
      </c>
      <c r="E23" s="316">
        <v>346000</v>
      </c>
      <c r="F23" s="316">
        <v>346000</v>
      </c>
      <c r="G23" s="316">
        <v>346000</v>
      </c>
      <c r="H23" s="432">
        <f>E23+F23+G23</f>
        <v>1038000</v>
      </c>
      <c r="I23" s="316">
        <v>400000</v>
      </c>
      <c r="J23" s="316">
        <v>976820</v>
      </c>
      <c r="K23" s="316">
        <v>0</v>
      </c>
      <c r="L23" s="430">
        <f>H23+I23+J23+K23</f>
        <v>2414820</v>
      </c>
      <c r="M23" s="316">
        <v>1382380</v>
      </c>
      <c r="N23" s="316">
        <v>0</v>
      </c>
      <c r="O23" s="316">
        <v>0</v>
      </c>
      <c r="P23" s="430">
        <f>M23+N23+O23</f>
        <v>1382380</v>
      </c>
      <c r="Q23" s="316">
        <v>0</v>
      </c>
      <c r="R23" s="316">
        <v>0</v>
      </c>
      <c r="S23" s="316">
        <v>0</v>
      </c>
      <c r="T23" s="757">
        <f>Q23+R23+S23</f>
        <v>0</v>
      </c>
      <c r="U23" s="760">
        <f>L23+P23+T23</f>
        <v>3797200</v>
      </c>
    </row>
    <row r="24" spans="2:21" s="22" customFormat="1" ht="27.75" customHeight="1" thickBot="1">
      <c r="B24" s="805"/>
      <c r="C24" s="877"/>
      <c r="D24" s="487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3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00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00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0">
        <f t="shared" si="3"/>
        <v>0</v>
      </c>
      <c r="U24" s="437">
        <f t="shared" si="3"/>
        <v>3797200</v>
      </c>
    </row>
    <row r="25" spans="2:21" s="22" customFormat="1" ht="25.5">
      <c r="B25" s="883">
        <v>5</v>
      </c>
      <c r="C25" s="878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1">
        <f>E25+F25+G25</f>
        <v>222000</v>
      </c>
      <c r="I25" s="316">
        <v>70000</v>
      </c>
      <c r="J25" s="316">
        <v>300000</v>
      </c>
      <c r="K25" s="316">
        <v>0</v>
      </c>
      <c r="L25" s="430">
        <f>H25+I25+J25+K25</f>
        <v>592000</v>
      </c>
      <c r="M25" s="316">
        <v>41730</v>
      </c>
      <c r="N25" s="316">
        <v>0</v>
      </c>
      <c r="O25" s="316">
        <v>38040</v>
      </c>
      <c r="P25" s="430">
        <f>M25+N25+O25</f>
        <v>79770</v>
      </c>
      <c r="Q25" s="316">
        <v>0</v>
      </c>
      <c r="R25" s="316">
        <v>253110</v>
      </c>
      <c r="S25" s="316">
        <v>0</v>
      </c>
      <c r="T25" s="757">
        <f>Q25+R25+S25</f>
        <v>253110</v>
      </c>
      <c r="U25" s="760">
        <f>L25+P25+T25</f>
        <v>924880</v>
      </c>
    </row>
    <row r="26" spans="2:21" s="22" customFormat="1" ht="25.5">
      <c r="B26" s="804"/>
      <c r="C26" s="879"/>
      <c r="D26" s="352" t="s">
        <v>93</v>
      </c>
      <c r="E26" s="353">
        <v>3000</v>
      </c>
      <c r="F26" s="353">
        <v>3000</v>
      </c>
      <c r="G26" s="353">
        <v>3000</v>
      </c>
      <c r="H26" s="430">
        <f>E26+F26+G26</f>
        <v>9000</v>
      </c>
      <c r="I26" s="353">
        <v>5000</v>
      </c>
      <c r="J26" s="353">
        <v>0</v>
      </c>
      <c r="K26" s="353">
        <v>0</v>
      </c>
      <c r="L26" s="430">
        <f>H26+I26+J26+K26</f>
        <v>14000</v>
      </c>
      <c r="M26" s="353">
        <v>0</v>
      </c>
      <c r="N26" s="353">
        <v>0</v>
      </c>
      <c r="O26" s="353">
        <v>0</v>
      </c>
      <c r="P26" s="430">
        <f>M26+N26+O26</f>
        <v>0</v>
      </c>
      <c r="Q26" s="353">
        <v>0</v>
      </c>
      <c r="R26" s="353">
        <v>0</v>
      </c>
      <c r="S26" s="353">
        <v>0</v>
      </c>
      <c r="T26" s="757">
        <f>Q26+R26+S26</f>
        <v>0</v>
      </c>
      <c r="U26" s="760">
        <f>L26+P26+T26</f>
        <v>14000</v>
      </c>
    </row>
    <row r="27" spans="2:21" s="22" customFormat="1" ht="51.75" thickBot="1">
      <c r="B27" s="804"/>
      <c r="C27" s="879"/>
      <c r="D27" s="486" t="s">
        <v>95</v>
      </c>
      <c r="E27" s="353">
        <v>8000</v>
      </c>
      <c r="F27" s="353">
        <v>11000</v>
      </c>
      <c r="G27" s="353">
        <v>11000</v>
      </c>
      <c r="H27" s="434">
        <f>E27+F27+G27</f>
        <v>30000</v>
      </c>
      <c r="I27" s="353">
        <v>19000</v>
      </c>
      <c r="J27" s="353">
        <v>300000</v>
      </c>
      <c r="K27" s="353">
        <v>0</v>
      </c>
      <c r="L27" s="430">
        <f>H27+I27+J27+K27</f>
        <v>349000</v>
      </c>
      <c r="M27" s="353">
        <v>41730</v>
      </c>
      <c r="N27" s="353">
        <v>0</v>
      </c>
      <c r="O27" s="353">
        <v>0</v>
      </c>
      <c r="P27" s="430">
        <f>M27+N27+O27</f>
        <v>41730</v>
      </c>
      <c r="Q27" s="353">
        <v>0</v>
      </c>
      <c r="R27" s="353">
        <v>50000</v>
      </c>
      <c r="S27" s="353">
        <v>0</v>
      </c>
      <c r="T27" s="757">
        <f>Q27+R27+S27</f>
        <v>50000</v>
      </c>
      <c r="U27" s="760">
        <f>L27+P27+T27</f>
        <v>440730</v>
      </c>
    </row>
    <row r="28" spans="2:21" s="22" customFormat="1" ht="29.25" customHeight="1" thickBot="1">
      <c r="B28" s="805"/>
      <c r="C28" s="877"/>
      <c r="D28" s="487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3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499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38040</v>
      </c>
      <c r="P28" s="499">
        <f t="shared" si="4"/>
        <v>121500</v>
      </c>
      <c r="Q28" s="319">
        <f t="shared" si="4"/>
        <v>0</v>
      </c>
      <c r="R28" s="319">
        <f t="shared" si="4"/>
        <v>303110</v>
      </c>
      <c r="S28" s="319">
        <f t="shared" si="4"/>
        <v>0</v>
      </c>
      <c r="T28" s="499">
        <f t="shared" si="4"/>
        <v>303110</v>
      </c>
      <c r="U28" s="437">
        <f t="shared" si="4"/>
        <v>1379610</v>
      </c>
    </row>
    <row r="29" spans="2:21" s="86" customFormat="1" ht="25.5">
      <c r="B29" s="882">
        <v>6</v>
      </c>
      <c r="C29" s="871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1">
        <f>E29+F29+G29</f>
        <v>255000</v>
      </c>
      <c r="I29" s="316">
        <v>80000</v>
      </c>
      <c r="J29" s="316">
        <v>296810</v>
      </c>
      <c r="K29" s="316">
        <v>0</v>
      </c>
      <c r="L29" s="430">
        <f>H29+I29+J29+K29</f>
        <v>631810</v>
      </c>
      <c r="M29" s="316">
        <v>0</v>
      </c>
      <c r="N29" s="316">
        <v>0</v>
      </c>
      <c r="O29" s="316">
        <v>0</v>
      </c>
      <c r="P29" s="430">
        <f>M29+N29+O29</f>
        <v>0</v>
      </c>
      <c r="Q29" s="316">
        <v>0</v>
      </c>
      <c r="R29" s="316">
        <v>44000</v>
      </c>
      <c r="S29" s="316">
        <v>0</v>
      </c>
      <c r="T29" s="757">
        <f>Q29+R29+S29</f>
        <v>44000</v>
      </c>
      <c r="U29" s="760">
        <f>L29+P29+T29</f>
        <v>675810</v>
      </c>
    </row>
    <row r="30" spans="2:21" s="86" customFormat="1" ht="30" customHeight="1">
      <c r="B30" s="804"/>
      <c r="C30" s="873"/>
      <c r="D30" s="352" t="s">
        <v>93</v>
      </c>
      <c r="E30" s="316">
        <v>30000</v>
      </c>
      <c r="F30" s="316">
        <v>30000</v>
      </c>
      <c r="G30" s="316">
        <v>30000</v>
      </c>
      <c r="H30" s="430">
        <f>E30+F30+G30</f>
        <v>90000</v>
      </c>
      <c r="I30" s="316">
        <v>30000</v>
      </c>
      <c r="J30" s="316">
        <v>280000</v>
      </c>
      <c r="K30" s="316">
        <v>0</v>
      </c>
      <c r="L30" s="430">
        <f>H30+I30+J30+K30</f>
        <v>400000</v>
      </c>
      <c r="M30" s="316">
        <v>0</v>
      </c>
      <c r="N30" s="316">
        <v>0</v>
      </c>
      <c r="O30" s="316">
        <v>0</v>
      </c>
      <c r="P30" s="430">
        <f>M30+N30+O30</f>
        <v>0</v>
      </c>
      <c r="Q30" s="316">
        <v>0</v>
      </c>
      <c r="R30" s="316">
        <v>32000</v>
      </c>
      <c r="S30" s="316">
        <v>0</v>
      </c>
      <c r="T30" s="757">
        <f>Q30+R30+S30</f>
        <v>32000</v>
      </c>
      <c r="U30" s="760">
        <f>L30+P30+T30</f>
        <v>432000</v>
      </c>
    </row>
    <row r="31" spans="2:21" s="86" customFormat="1" ht="51" customHeight="1" thickBot="1">
      <c r="B31" s="804"/>
      <c r="C31" s="874"/>
      <c r="D31" s="486" t="s">
        <v>95</v>
      </c>
      <c r="E31" s="353">
        <v>3000</v>
      </c>
      <c r="F31" s="353">
        <v>3000</v>
      </c>
      <c r="G31" s="353">
        <v>3000</v>
      </c>
      <c r="H31" s="434">
        <f>E31+F31+G31</f>
        <v>9000</v>
      </c>
      <c r="I31" s="353">
        <v>50000</v>
      </c>
      <c r="J31" s="353">
        <v>250000</v>
      </c>
      <c r="K31" s="353">
        <v>0</v>
      </c>
      <c r="L31" s="430">
        <f>H31+I31+J31+K31</f>
        <v>309000</v>
      </c>
      <c r="M31" s="353">
        <v>0</v>
      </c>
      <c r="N31" s="353">
        <v>0</v>
      </c>
      <c r="O31" s="353">
        <v>0</v>
      </c>
      <c r="P31" s="430">
        <f>M31+N31+O31</f>
        <v>0</v>
      </c>
      <c r="Q31" s="353">
        <v>0</v>
      </c>
      <c r="R31" s="353">
        <v>28260</v>
      </c>
      <c r="S31" s="353">
        <v>0</v>
      </c>
      <c r="T31" s="757">
        <f>Q31+R31+S31</f>
        <v>28260</v>
      </c>
      <c r="U31" s="760">
        <f>L31+P31+T31</f>
        <v>337260</v>
      </c>
    </row>
    <row r="32" spans="2:21" s="87" customFormat="1" ht="13.5" thickBot="1">
      <c r="B32" s="805"/>
      <c r="C32" s="872"/>
      <c r="D32" s="485" t="s">
        <v>5</v>
      </c>
      <c r="E32" s="438">
        <f aca="true" t="shared" si="5" ref="E32:U32">E29+E30+E31</f>
        <v>118000</v>
      </c>
      <c r="F32" s="438">
        <f t="shared" si="5"/>
        <v>118000</v>
      </c>
      <c r="G32" s="438">
        <f t="shared" si="5"/>
        <v>118000</v>
      </c>
      <c r="H32" s="437">
        <f t="shared" si="5"/>
        <v>354000</v>
      </c>
      <c r="I32" s="438">
        <f t="shared" si="5"/>
        <v>160000</v>
      </c>
      <c r="J32" s="438">
        <f t="shared" si="5"/>
        <v>826810</v>
      </c>
      <c r="K32" s="438">
        <f t="shared" si="5"/>
        <v>0</v>
      </c>
      <c r="L32" s="499">
        <f t="shared" si="5"/>
        <v>1340810</v>
      </c>
      <c r="M32" s="438">
        <f t="shared" si="5"/>
        <v>0</v>
      </c>
      <c r="N32" s="438">
        <f t="shared" si="5"/>
        <v>0</v>
      </c>
      <c r="O32" s="438">
        <f t="shared" si="5"/>
        <v>0</v>
      </c>
      <c r="P32" s="499">
        <f t="shared" si="5"/>
        <v>0</v>
      </c>
      <c r="Q32" s="438">
        <f t="shared" si="5"/>
        <v>0</v>
      </c>
      <c r="R32" s="438">
        <f t="shared" si="5"/>
        <v>104260</v>
      </c>
      <c r="S32" s="438">
        <f t="shared" si="5"/>
        <v>0</v>
      </c>
      <c r="T32" s="499">
        <f t="shared" si="5"/>
        <v>104260</v>
      </c>
      <c r="U32" s="437">
        <f t="shared" si="5"/>
        <v>1445070</v>
      </c>
    </row>
    <row r="33" spans="2:21" s="86" customFormat="1" ht="26.25" thickBot="1">
      <c r="B33" s="882">
        <v>7</v>
      </c>
      <c r="C33" s="871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1">
        <f>E33+F33+G33</f>
        <v>0</v>
      </c>
      <c r="I33" s="316">
        <v>0</v>
      </c>
      <c r="J33" s="316">
        <v>600000</v>
      </c>
      <c r="K33" s="316">
        <v>0</v>
      </c>
      <c r="L33" s="430">
        <f>H33+I33+J33+K33</f>
        <v>600000</v>
      </c>
      <c r="M33" s="316">
        <v>0</v>
      </c>
      <c r="N33" s="316">
        <v>479440</v>
      </c>
      <c r="O33" s="316">
        <v>0</v>
      </c>
      <c r="P33" s="430">
        <f>M33+N33+O33</f>
        <v>479440</v>
      </c>
      <c r="Q33" s="316">
        <v>0</v>
      </c>
      <c r="R33" s="316">
        <v>0</v>
      </c>
      <c r="S33" s="316">
        <v>0</v>
      </c>
      <c r="T33" s="757">
        <f>Q33+R33+S33</f>
        <v>0</v>
      </c>
      <c r="U33" s="760">
        <f>L33+P33+T33</f>
        <v>1079440</v>
      </c>
    </row>
    <row r="34" spans="2:21" s="86" customFormat="1" ht="25.5">
      <c r="B34" s="885"/>
      <c r="C34" s="875"/>
      <c r="D34" s="621" t="s">
        <v>92</v>
      </c>
      <c r="E34" s="353">
        <v>0</v>
      </c>
      <c r="F34" s="353">
        <v>0</v>
      </c>
      <c r="G34" s="353">
        <v>0</v>
      </c>
      <c r="H34" s="432">
        <f>E34+F34+G34</f>
        <v>0</v>
      </c>
      <c r="I34" s="353">
        <v>0</v>
      </c>
      <c r="J34" s="353">
        <v>0</v>
      </c>
      <c r="K34" s="353">
        <v>0</v>
      </c>
      <c r="L34" s="430">
        <f>H34+I34+J34+K34</f>
        <v>0</v>
      </c>
      <c r="M34" s="353">
        <v>184600</v>
      </c>
      <c r="N34" s="353">
        <v>0</v>
      </c>
      <c r="O34" s="353"/>
      <c r="P34" s="430">
        <f>M34+N34+O34</f>
        <v>184600</v>
      </c>
      <c r="Q34" s="353">
        <v>0</v>
      </c>
      <c r="R34" s="353">
        <v>0</v>
      </c>
      <c r="S34" s="353">
        <v>0</v>
      </c>
      <c r="T34" s="757">
        <f>Q34+R34+S34</f>
        <v>0</v>
      </c>
      <c r="U34" s="760">
        <f>L34+P34+T34</f>
        <v>184600</v>
      </c>
    </row>
    <row r="35" spans="2:21" s="86" customFormat="1" ht="26.25" thickBot="1">
      <c r="B35" s="804"/>
      <c r="C35" s="875"/>
      <c r="D35" s="484" t="s">
        <v>93</v>
      </c>
      <c r="E35" s="353">
        <v>0</v>
      </c>
      <c r="F35" s="353">
        <v>0</v>
      </c>
      <c r="G35" s="353">
        <v>0</v>
      </c>
      <c r="H35" s="434">
        <f>E35+F35+G35</f>
        <v>0</v>
      </c>
      <c r="I35" s="353">
        <v>0</v>
      </c>
      <c r="J35" s="353">
        <v>5650</v>
      </c>
      <c r="K35" s="353">
        <v>0</v>
      </c>
      <c r="L35" s="430">
        <f>H35+I35+J35+K35</f>
        <v>5650</v>
      </c>
      <c r="M35" s="353">
        <v>0</v>
      </c>
      <c r="N35" s="353">
        <v>0</v>
      </c>
      <c r="O35" s="353">
        <v>0</v>
      </c>
      <c r="P35" s="430">
        <f>M35+N35+O35</f>
        <v>0</v>
      </c>
      <c r="Q35" s="353">
        <v>0</v>
      </c>
      <c r="R35" s="353">
        <v>0</v>
      </c>
      <c r="S35" s="353">
        <v>0</v>
      </c>
      <c r="T35" s="757">
        <f>Q35+R35+S35</f>
        <v>0</v>
      </c>
      <c r="U35" s="760">
        <f>L35+P35+T35</f>
        <v>5650</v>
      </c>
    </row>
    <row r="36" spans="2:21" s="87" customFormat="1" ht="25.5" customHeight="1" thickBot="1">
      <c r="B36" s="805"/>
      <c r="C36" s="872"/>
      <c r="D36" s="485" t="s">
        <v>5</v>
      </c>
      <c r="E36" s="499">
        <f aca="true" t="shared" si="6" ref="E36:U36">E33+E34+E35</f>
        <v>0</v>
      </c>
      <c r="F36" s="499">
        <f t="shared" si="6"/>
        <v>0</v>
      </c>
      <c r="G36" s="499">
        <f t="shared" si="6"/>
        <v>0</v>
      </c>
      <c r="H36" s="499">
        <f t="shared" si="6"/>
        <v>0</v>
      </c>
      <c r="I36" s="499">
        <f t="shared" si="6"/>
        <v>0</v>
      </c>
      <c r="J36" s="499">
        <f t="shared" si="6"/>
        <v>605650</v>
      </c>
      <c r="K36" s="499">
        <f t="shared" si="6"/>
        <v>0</v>
      </c>
      <c r="L36" s="499">
        <f t="shared" si="6"/>
        <v>605650</v>
      </c>
      <c r="M36" s="499">
        <f t="shared" si="6"/>
        <v>184600</v>
      </c>
      <c r="N36" s="499">
        <f t="shared" si="6"/>
        <v>479440</v>
      </c>
      <c r="O36" s="499">
        <f t="shared" si="6"/>
        <v>0</v>
      </c>
      <c r="P36" s="499">
        <f t="shared" si="6"/>
        <v>664040</v>
      </c>
      <c r="Q36" s="499">
        <f t="shared" si="6"/>
        <v>0</v>
      </c>
      <c r="R36" s="499">
        <f t="shared" si="6"/>
        <v>0</v>
      </c>
      <c r="S36" s="499">
        <f t="shared" si="6"/>
        <v>0</v>
      </c>
      <c r="T36" s="499">
        <f t="shared" si="6"/>
        <v>0</v>
      </c>
      <c r="U36" s="437">
        <f t="shared" si="6"/>
        <v>1269690</v>
      </c>
    </row>
    <row r="37" spans="2:21" s="22" customFormat="1" ht="31.5" customHeight="1">
      <c r="B37" s="883">
        <v>8</v>
      </c>
      <c r="C37" s="876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5">
        <v>0</v>
      </c>
      <c r="I37" s="316">
        <v>0</v>
      </c>
      <c r="J37" s="316">
        <v>0</v>
      </c>
      <c r="K37" s="316">
        <v>0</v>
      </c>
      <c r="L37" s="430">
        <f>H37+I37+J37+K37</f>
        <v>0</v>
      </c>
      <c r="M37" s="316">
        <v>0</v>
      </c>
      <c r="N37" s="316">
        <v>0</v>
      </c>
      <c r="O37" s="316">
        <v>0</v>
      </c>
      <c r="P37" s="430">
        <f>M37+N37+O37</f>
        <v>0</v>
      </c>
      <c r="Q37" s="316">
        <v>0</v>
      </c>
      <c r="R37" s="316">
        <v>0</v>
      </c>
      <c r="S37" s="316">
        <v>0</v>
      </c>
      <c r="T37" s="757">
        <f>Q37+R37+S37</f>
        <v>0</v>
      </c>
      <c r="U37" s="760">
        <f>L37+P37+T37</f>
        <v>0</v>
      </c>
    </row>
    <row r="38" spans="2:21" s="22" customFormat="1" ht="29.25" customHeight="1" thickBot="1">
      <c r="B38" s="804"/>
      <c r="C38" s="880"/>
      <c r="D38" s="484" t="s">
        <v>93</v>
      </c>
      <c r="E38" s="316">
        <v>0</v>
      </c>
      <c r="F38" s="316">
        <v>0</v>
      </c>
      <c r="G38" s="316">
        <v>0</v>
      </c>
      <c r="H38" s="436">
        <v>0</v>
      </c>
      <c r="I38" s="316">
        <v>0</v>
      </c>
      <c r="J38" s="316">
        <v>0</v>
      </c>
      <c r="K38" s="316">
        <v>0</v>
      </c>
      <c r="L38" s="430">
        <f>H38+I38+J38+K38</f>
        <v>0</v>
      </c>
      <c r="M38" s="316">
        <v>0</v>
      </c>
      <c r="N38" s="316">
        <v>0</v>
      </c>
      <c r="O38" s="316">
        <v>0</v>
      </c>
      <c r="P38" s="430">
        <f>M38+N38+O38</f>
        <v>0</v>
      </c>
      <c r="Q38" s="316">
        <v>0</v>
      </c>
      <c r="R38" s="316">
        <v>0</v>
      </c>
      <c r="S38" s="316">
        <v>0</v>
      </c>
      <c r="T38" s="757">
        <f>Q38+R38+S38</f>
        <v>0</v>
      </c>
      <c r="U38" s="760">
        <f>L38+P38+T38</f>
        <v>0</v>
      </c>
    </row>
    <row r="39" spans="2:21" s="22" customFormat="1" ht="13.5" thickBot="1">
      <c r="B39" s="805"/>
      <c r="C39" s="877"/>
      <c r="D39" s="428" t="s">
        <v>5</v>
      </c>
      <c r="E39" s="319">
        <f aca="true" t="shared" si="7" ref="E39:U39">E37+E38</f>
        <v>0</v>
      </c>
      <c r="F39" s="319">
        <f t="shared" si="7"/>
        <v>0</v>
      </c>
      <c r="G39" s="319">
        <f t="shared" si="7"/>
        <v>0</v>
      </c>
      <c r="H39" s="433">
        <f t="shared" si="7"/>
        <v>0</v>
      </c>
      <c r="I39" s="319">
        <f t="shared" si="7"/>
        <v>0</v>
      </c>
      <c r="J39" s="319">
        <f t="shared" si="7"/>
        <v>0</v>
      </c>
      <c r="K39" s="319">
        <f t="shared" si="7"/>
        <v>0</v>
      </c>
      <c r="L39" s="499">
        <f t="shared" si="7"/>
        <v>0</v>
      </c>
      <c r="M39" s="319">
        <f t="shared" si="7"/>
        <v>0</v>
      </c>
      <c r="N39" s="319">
        <f t="shared" si="7"/>
        <v>0</v>
      </c>
      <c r="O39" s="319">
        <f t="shared" si="7"/>
        <v>0</v>
      </c>
      <c r="P39" s="499">
        <f t="shared" si="7"/>
        <v>0</v>
      </c>
      <c r="Q39" s="319">
        <f t="shared" si="7"/>
        <v>0</v>
      </c>
      <c r="R39" s="319">
        <f t="shared" si="7"/>
        <v>0</v>
      </c>
      <c r="S39" s="319">
        <f t="shared" si="7"/>
        <v>0</v>
      </c>
      <c r="T39" s="499">
        <f t="shared" si="7"/>
        <v>0</v>
      </c>
      <c r="U39" s="437">
        <f t="shared" si="7"/>
        <v>0</v>
      </c>
    </row>
    <row r="40" spans="2:21" s="86" customFormat="1" ht="25.5">
      <c r="B40" s="882">
        <v>9</v>
      </c>
      <c r="C40" s="871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1">
        <f>E40+F40+G40</f>
        <v>3000</v>
      </c>
      <c r="I40" s="318">
        <v>2000</v>
      </c>
      <c r="J40" s="318">
        <v>5130</v>
      </c>
      <c r="K40" s="318">
        <v>0</v>
      </c>
      <c r="L40" s="430">
        <f>H40+I40+J40+K40</f>
        <v>10130</v>
      </c>
      <c r="M40" s="318">
        <v>0</v>
      </c>
      <c r="N40" s="318">
        <v>0</v>
      </c>
      <c r="O40" s="318">
        <v>0</v>
      </c>
      <c r="P40" s="430">
        <f>M40+N40+O40</f>
        <v>0</v>
      </c>
      <c r="Q40" s="318">
        <v>0</v>
      </c>
      <c r="R40" s="318">
        <v>2050</v>
      </c>
      <c r="S40" s="318">
        <v>0</v>
      </c>
      <c r="T40" s="757">
        <f>Q40+R40+S40</f>
        <v>2050</v>
      </c>
      <c r="U40" s="760">
        <f>L40+P40+T40</f>
        <v>12180</v>
      </c>
    </row>
    <row r="41" spans="2:21" s="86" customFormat="1" ht="26.25" thickBot="1">
      <c r="B41" s="804"/>
      <c r="C41" s="873"/>
      <c r="D41" s="484" t="s">
        <v>93</v>
      </c>
      <c r="E41" s="318">
        <v>10000</v>
      </c>
      <c r="F41" s="318">
        <v>10000</v>
      </c>
      <c r="G41" s="318">
        <v>10000</v>
      </c>
      <c r="H41" s="434">
        <f>E41+F41+G41</f>
        <v>30000</v>
      </c>
      <c r="I41" s="318">
        <v>35000</v>
      </c>
      <c r="J41" s="318">
        <v>70000</v>
      </c>
      <c r="K41" s="318">
        <v>0</v>
      </c>
      <c r="L41" s="434">
        <f>H41+I41+J41+K41</f>
        <v>135000</v>
      </c>
      <c r="M41" s="318">
        <v>0</v>
      </c>
      <c r="N41" s="318">
        <v>0</v>
      </c>
      <c r="O41" s="318">
        <v>0</v>
      </c>
      <c r="P41" s="434">
        <f>M41+N41+O41</f>
        <v>0</v>
      </c>
      <c r="Q41" s="318">
        <v>0</v>
      </c>
      <c r="R41" s="318">
        <v>10000</v>
      </c>
      <c r="S41" s="318">
        <v>0</v>
      </c>
      <c r="T41" s="757">
        <f>Q41+R41+S41</f>
        <v>10000</v>
      </c>
      <c r="U41" s="760">
        <f>L41+P41+T41</f>
        <v>145000</v>
      </c>
    </row>
    <row r="42" spans="2:21" s="22" customFormat="1" ht="13.5" thickBot="1">
      <c r="B42" s="805"/>
      <c r="C42" s="872"/>
      <c r="D42" s="487" t="s">
        <v>5</v>
      </c>
      <c r="E42" s="317">
        <f aca="true" t="shared" si="8" ref="E42:U42">E40+E41</f>
        <v>11000</v>
      </c>
      <c r="F42" s="317">
        <f t="shared" si="8"/>
        <v>11000</v>
      </c>
      <c r="G42" s="317">
        <f t="shared" si="8"/>
        <v>11000</v>
      </c>
      <c r="H42" s="437">
        <f t="shared" si="8"/>
        <v>33000</v>
      </c>
      <c r="I42" s="438">
        <f t="shared" si="8"/>
        <v>37000</v>
      </c>
      <c r="J42" s="502">
        <f t="shared" si="8"/>
        <v>75130</v>
      </c>
      <c r="K42" s="433">
        <f t="shared" si="8"/>
        <v>0</v>
      </c>
      <c r="L42" s="563">
        <f t="shared" si="8"/>
        <v>145130</v>
      </c>
      <c r="M42" s="563">
        <f t="shared" si="8"/>
        <v>0</v>
      </c>
      <c r="N42" s="563">
        <f t="shared" si="8"/>
        <v>0</v>
      </c>
      <c r="O42" s="563">
        <f t="shared" si="8"/>
        <v>0</v>
      </c>
      <c r="P42" s="563">
        <f t="shared" si="8"/>
        <v>0</v>
      </c>
      <c r="Q42" s="500">
        <f t="shared" si="8"/>
        <v>0</v>
      </c>
      <c r="R42" s="500">
        <f t="shared" si="8"/>
        <v>12050</v>
      </c>
      <c r="S42" s="500">
        <f t="shared" si="8"/>
        <v>0</v>
      </c>
      <c r="T42" s="500">
        <f t="shared" si="8"/>
        <v>12050</v>
      </c>
      <c r="U42" s="437">
        <f t="shared" si="8"/>
        <v>157180</v>
      </c>
    </row>
    <row r="43" spans="2:21" s="22" customFormat="1" ht="13.5" thickBot="1">
      <c r="B43" s="203"/>
      <c r="C43" s="203"/>
      <c r="D43" s="483" t="s">
        <v>7</v>
      </c>
      <c r="E43" s="328">
        <f aca="true" t="shared" si="9" ref="E43:U43">E12+E17+E22+E24+E28+E32+E36+E39+E42</f>
        <v>1743537.7</v>
      </c>
      <c r="F43" s="328">
        <f t="shared" si="9"/>
        <v>1742508.01</v>
      </c>
      <c r="G43" s="328">
        <f t="shared" si="9"/>
        <v>1620129.75</v>
      </c>
      <c r="H43" s="328">
        <f t="shared" si="9"/>
        <v>5106175.46</v>
      </c>
      <c r="I43" s="328">
        <f t="shared" si="9"/>
        <v>1831883.5</v>
      </c>
      <c r="J43" s="384">
        <f t="shared" si="9"/>
        <v>8641277.52</v>
      </c>
      <c r="K43" s="384">
        <f t="shared" si="9"/>
        <v>0</v>
      </c>
      <c r="L43" s="564">
        <f t="shared" si="9"/>
        <v>15579336.48</v>
      </c>
      <c r="M43" s="474">
        <f t="shared" si="9"/>
        <v>4490230.91</v>
      </c>
      <c r="N43" s="474">
        <f t="shared" si="9"/>
        <v>732272.37</v>
      </c>
      <c r="O43" s="474">
        <f t="shared" si="9"/>
        <v>189030</v>
      </c>
      <c r="P43" s="474">
        <f t="shared" si="9"/>
        <v>5411533.28</v>
      </c>
      <c r="Q43" s="474">
        <f t="shared" si="9"/>
        <v>0</v>
      </c>
      <c r="R43" s="474">
        <f t="shared" si="9"/>
        <v>1540290</v>
      </c>
      <c r="S43" s="474">
        <f t="shared" si="9"/>
        <v>728830.24</v>
      </c>
      <c r="T43" s="474">
        <f t="shared" si="9"/>
        <v>2269120.24</v>
      </c>
      <c r="U43" s="473">
        <f t="shared" si="9"/>
        <v>23259990</v>
      </c>
    </row>
    <row r="44" spans="2:4" s="19" customFormat="1" ht="12.75" customHeight="1">
      <c r="B44" s="836"/>
      <c r="C44" s="836"/>
      <c r="D44" s="836"/>
    </row>
    <row r="45" spans="2:4" s="19" customFormat="1" ht="12.75" customHeight="1">
      <c r="B45" s="239"/>
      <c r="C45" s="239"/>
      <c r="D45" s="145"/>
    </row>
    <row r="46" spans="2:12" s="8" customFormat="1" ht="12.75">
      <c r="B46" s="24"/>
      <c r="C46" s="23"/>
      <c r="D46" s="145"/>
      <c r="L46" s="14"/>
    </row>
    <row r="47" spans="2:4" s="31" customFormat="1" ht="12.75">
      <c r="B47" s="134"/>
      <c r="C47" s="134"/>
      <c r="D47" s="145"/>
    </row>
    <row r="48" spans="2:4" s="148" customFormat="1" ht="12.75">
      <c r="B48" s="24"/>
      <c r="C48" s="24"/>
      <c r="D48" s="145"/>
    </row>
    <row r="49" spans="2:3" s="131" customFormat="1" ht="12.75">
      <c r="B49" s="20"/>
      <c r="C49" s="132"/>
    </row>
    <row r="50" spans="3:5" s="36" customFormat="1" ht="12.75">
      <c r="C50" s="65"/>
      <c r="E50" s="58"/>
    </row>
    <row r="51" spans="3:5" s="36" customFormat="1" ht="12.75">
      <c r="C51" s="65"/>
      <c r="D51" s="18"/>
      <c r="E51" s="58"/>
    </row>
    <row r="52" spans="1:5" s="23" customFormat="1" ht="12.75">
      <c r="A52" s="14"/>
      <c r="B52" s="60"/>
      <c r="C52" s="54"/>
      <c r="E52" s="24"/>
    </row>
    <row r="53" spans="3:4" ht="12.75">
      <c r="C53" s="18"/>
      <c r="D53" s="36"/>
    </row>
    <row r="54" spans="3:5" s="50" customFormat="1" ht="12.75">
      <c r="C54" s="64"/>
      <c r="E54" s="54"/>
    </row>
  </sheetData>
  <sheetProtection selectLockedCells="1" selectUnlockedCells="1"/>
  <mergeCells count="19"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T12" sqref="T12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1.7109375" style="5" bestFit="1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152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12">
        <v>1392000</v>
      </c>
      <c r="E11" s="612">
        <v>1392000</v>
      </c>
      <c r="F11" s="613">
        <v>1468000</v>
      </c>
      <c r="G11" s="427">
        <f>D11+E11+F11</f>
        <v>4252000</v>
      </c>
      <c r="H11" s="427">
        <v>1148000</v>
      </c>
      <c r="I11" s="614">
        <v>4160330</v>
      </c>
      <c r="J11" s="615">
        <v>0</v>
      </c>
      <c r="K11" s="616">
        <f>G11+H11+I11+J11</f>
        <v>9560330</v>
      </c>
      <c r="L11" s="616">
        <v>5022260</v>
      </c>
      <c r="M11" s="616">
        <v>0</v>
      </c>
      <c r="N11" s="616">
        <v>0</v>
      </c>
      <c r="O11" s="616">
        <f>L11+M11+N11</f>
        <v>5022260</v>
      </c>
      <c r="P11" s="617">
        <v>301280</v>
      </c>
      <c r="Q11" s="618">
        <v>301650</v>
      </c>
      <c r="R11" s="618">
        <f>385160+716200</f>
        <v>1101360</v>
      </c>
      <c r="S11" s="618">
        <f>P11+Q11+R11</f>
        <v>1704290</v>
      </c>
      <c r="T11" s="619">
        <f>K11+O11+S11</f>
        <v>16286880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8">
        <f t="shared" si="0"/>
        <v>4252000</v>
      </c>
      <c r="H12" s="96">
        <f t="shared" si="0"/>
        <v>1148000</v>
      </c>
      <c r="I12" s="172">
        <f t="shared" si="0"/>
        <v>4160330</v>
      </c>
      <c r="J12" s="549">
        <f aca="true" t="shared" si="1" ref="J12:T12">J11</f>
        <v>0</v>
      </c>
      <c r="K12" s="556">
        <f t="shared" si="1"/>
        <v>9560330</v>
      </c>
      <c r="L12" s="556">
        <f t="shared" si="1"/>
        <v>5022260</v>
      </c>
      <c r="M12" s="556">
        <f t="shared" si="1"/>
        <v>0</v>
      </c>
      <c r="N12" s="556">
        <f t="shared" si="1"/>
        <v>0</v>
      </c>
      <c r="O12" s="556">
        <f t="shared" si="1"/>
        <v>5022260</v>
      </c>
      <c r="P12" s="556">
        <f t="shared" si="1"/>
        <v>301280</v>
      </c>
      <c r="Q12" s="556">
        <f t="shared" si="1"/>
        <v>301650</v>
      </c>
      <c r="R12" s="556">
        <f t="shared" si="1"/>
        <v>1101360</v>
      </c>
      <c r="S12" s="556">
        <f t="shared" si="1"/>
        <v>1704290</v>
      </c>
      <c r="T12" s="556">
        <f t="shared" si="1"/>
        <v>16286880</v>
      </c>
    </row>
    <row r="13" spans="2:3" s="7" customFormat="1" ht="17.25" customHeight="1">
      <c r="B13" s="4"/>
      <c r="C13" s="4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153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6.25" thickBot="1">
      <c r="B11" s="620">
        <v>1</v>
      </c>
      <c r="C11" s="568" t="s">
        <v>39</v>
      </c>
      <c r="D11" s="621" t="s">
        <v>92</v>
      </c>
      <c r="E11" s="622">
        <v>30000</v>
      </c>
      <c r="F11" s="622">
        <v>30000</v>
      </c>
      <c r="G11" s="623">
        <v>15000</v>
      </c>
      <c r="H11" s="624">
        <f>E11+F11+G11</f>
        <v>75000</v>
      </c>
      <c r="I11" s="625">
        <v>25000</v>
      </c>
      <c r="J11" s="626">
        <v>21000</v>
      </c>
      <c r="K11" s="545">
        <v>0</v>
      </c>
      <c r="L11" s="545">
        <f>H11+I11+J11+K11</f>
        <v>121000</v>
      </c>
      <c r="M11" s="545">
        <v>28000</v>
      </c>
      <c r="N11" s="545">
        <v>0</v>
      </c>
      <c r="O11" s="545">
        <v>0</v>
      </c>
      <c r="P11" s="546">
        <f>M11+N11+O11</f>
        <v>28000</v>
      </c>
      <c r="Q11" s="627">
        <v>0</v>
      </c>
      <c r="R11" s="628">
        <v>0</v>
      </c>
      <c r="S11" s="628">
        <v>0</v>
      </c>
      <c r="T11" s="546">
        <f>Q11+R11+S11</f>
        <v>0</v>
      </c>
      <c r="U11" s="62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293">
        <f t="shared" si="0"/>
        <v>25000</v>
      </c>
      <c r="J12" s="490">
        <f t="shared" si="0"/>
        <v>21000</v>
      </c>
      <c r="K12" s="547">
        <f aca="true" t="shared" si="1" ref="K12:U12">K11</f>
        <v>0</v>
      </c>
      <c r="L12" s="547">
        <f t="shared" si="1"/>
        <v>121000</v>
      </c>
      <c r="M12" s="547">
        <f t="shared" si="1"/>
        <v>28000</v>
      </c>
      <c r="N12" s="547">
        <f t="shared" si="1"/>
        <v>0</v>
      </c>
      <c r="O12" s="547">
        <f t="shared" si="1"/>
        <v>0</v>
      </c>
      <c r="P12" s="548">
        <f t="shared" si="1"/>
        <v>28000</v>
      </c>
      <c r="Q12" s="549">
        <f t="shared" si="1"/>
        <v>0</v>
      </c>
      <c r="R12" s="550">
        <f t="shared" si="1"/>
        <v>0</v>
      </c>
      <c r="S12" s="550">
        <f t="shared" si="1"/>
        <v>0</v>
      </c>
      <c r="T12" s="550">
        <f t="shared" si="1"/>
        <v>0</v>
      </c>
      <c r="U12" s="549">
        <f t="shared" si="1"/>
        <v>149000</v>
      </c>
    </row>
    <row r="13" spans="2:4" ht="12.75">
      <c r="B13" s="87"/>
      <c r="C13" s="7"/>
      <c r="D13" s="7"/>
    </row>
    <row r="14" spans="2:4" s="19" customFormat="1" ht="12.75" customHeight="1">
      <c r="B14" s="836"/>
      <c r="C14" s="836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U984"/>
  <sheetViews>
    <sheetView zoomScale="90" zoomScaleNormal="90" zoomScalePageLayoutView="0" workbookViewId="0" topLeftCell="C1">
      <selection activeCell="F4" sqref="F4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220" customWidth="1"/>
    <col min="11" max="11" width="12.28125" style="220" customWidth="1"/>
    <col min="12" max="12" width="15.140625" style="196" customWidth="1"/>
    <col min="13" max="13" width="14.140625" style="196" customWidth="1"/>
    <col min="14" max="14" width="12.57421875" style="220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154</v>
      </c>
    </row>
    <row r="8" spans="1:17" ht="15.75" customHeight="1" thickBot="1">
      <c r="A8" s="198"/>
      <c r="B8" s="198"/>
      <c r="C8" s="218"/>
      <c r="D8" s="218"/>
      <c r="J8" s="290"/>
      <c r="Q8" s="498" t="s">
        <v>85</v>
      </c>
    </row>
    <row r="9" spans="1:21" s="220" customFormat="1" ht="46.5" customHeight="1" thickBot="1">
      <c r="A9" s="646"/>
      <c r="B9" s="64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686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1:21" s="220" customFormat="1" ht="32.25" customHeight="1" thickBot="1">
      <c r="A10" s="648"/>
      <c r="B10" s="893">
        <v>1</v>
      </c>
      <c r="C10" s="894" t="s">
        <v>3</v>
      </c>
      <c r="D10" s="449" t="s">
        <v>86</v>
      </c>
      <c r="E10" s="656">
        <v>29388.58</v>
      </c>
      <c r="F10" s="656">
        <v>84141.19</v>
      </c>
      <c r="G10" s="656">
        <v>31741.5</v>
      </c>
      <c r="H10" s="657">
        <f aca="true" t="shared" si="0" ref="H10:H17">E10+F10+G10</f>
        <v>145271.27000000002</v>
      </c>
      <c r="I10" s="656">
        <v>157925.74</v>
      </c>
      <c r="J10" s="656">
        <v>0</v>
      </c>
      <c r="K10" s="656">
        <v>319983.13</v>
      </c>
      <c r="L10" s="408">
        <f>H10+I10+J10+K10</f>
        <v>623180.14</v>
      </c>
      <c r="M10" s="656">
        <v>25886.74</v>
      </c>
      <c r="N10" s="656">
        <v>0</v>
      </c>
      <c r="O10" s="656">
        <v>12941.03</v>
      </c>
      <c r="P10" s="524">
        <f>M10+N10+O10</f>
        <v>38827.770000000004</v>
      </c>
      <c r="Q10" s="656">
        <v>644421.21</v>
      </c>
      <c r="R10" s="656">
        <v>0</v>
      </c>
      <c r="S10" s="656">
        <v>1675570.88</v>
      </c>
      <c r="T10" s="658">
        <f>Q10+R10+S10</f>
        <v>2319992.09</v>
      </c>
      <c r="U10" s="761">
        <f>L10+P10+T10</f>
        <v>2982000</v>
      </c>
    </row>
    <row r="11" spans="1:21" s="220" customFormat="1" ht="13.5" thickBot="1">
      <c r="A11" s="649"/>
      <c r="B11" s="892"/>
      <c r="C11" s="895"/>
      <c r="D11" s="491" t="s">
        <v>5</v>
      </c>
      <c r="E11" s="659">
        <f>E10</f>
        <v>29388.58</v>
      </c>
      <c r="F11" s="660">
        <f>F10</f>
        <v>84141.19</v>
      </c>
      <c r="G11" s="660">
        <f>G10</f>
        <v>31741.5</v>
      </c>
      <c r="H11" s="661">
        <f t="shared" si="0"/>
        <v>145271.27000000002</v>
      </c>
      <c r="I11" s="660">
        <f aca="true" t="shared" si="1" ref="I11:U11">I10</f>
        <v>157925.74</v>
      </c>
      <c r="J11" s="660">
        <f t="shared" si="1"/>
        <v>0</v>
      </c>
      <c r="K11" s="660">
        <f t="shared" si="1"/>
        <v>319983.13</v>
      </c>
      <c r="L11" s="662">
        <f t="shared" si="1"/>
        <v>623180.14</v>
      </c>
      <c r="M11" s="660">
        <f t="shared" si="1"/>
        <v>25886.74</v>
      </c>
      <c r="N11" s="660">
        <f t="shared" si="1"/>
        <v>0</v>
      </c>
      <c r="O11" s="660">
        <f t="shared" si="1"/>
        <v>12941.03</v>
      </c>
      <c r="P11" s="663">
        <f t="shared" si="1"/>
        <v>38827.770000000004</v>
      </c>
      <c r="Q11" s="660">
        <f t="shared" si="1"/>
        <v>644421.21</v>
      </c>
      <c r="R11" s="660">
        <f t="shared" si="1"/>
        <v>0</v>
      </c>
      <c r="S11" s="660">
        <f t="shared" si="1"/>
        <v>1675570.88</v>
      </c>
      <c r="T11" s="663">
        <f t="shared" si="1"/>
        <v>2319992.09</v>
      </c>
      <c r="U11" s="491">
        <f t="shared" si="1"/>
        <v>2982000</v>
      </c>
    </row>
    <row r="12" spans="1:21" s="220" customFormat="1" ht="34.5" customHeight="1" thickBot="1">
      <c r="A12" s="648"/>
      <c r="B12" s="897">
        <v>2</v>
      </c>
      <c r="C12" s="900" t="s">
        <v>4</v>
      </c>
      <c r="D12" s="650" t="s">
        <v>86</v>
      </c>
      <c r="E12" s="664">
        <v>58777.16</v>
      </c>
      <c r="F12" s="656">
        <v>84141.19</v>
      </c>
      <c r="G12" s="656">
        <v>31741.5</v>
      </c>
      <c r="H12" s="665">
        <f t="shared" si="0"/>
        <v>174659.85</v>
      </c>
      <c r="I12" s="656">
        <v>33841.23</v>
      </c>
      <c r="J12" s="656">
        <v>33978.73</v>
      </c>
      <c r="K12" s="656">
        <v>127993.25</v>
      </c>
      <c r="L12" s="408">
        <f>H12+I12+J12+K12</f>
        <v>370473.06000000006</v>
      </c>
      <c r="M12" s="656">
        <v>77660.21</v>
      </c>
      <c r="N12" s="656">
        <v>208444.83</v>
      </c>
      <c r="O12" s="656">
        <v>26352.72</v>
      </c>
      <c r="P12" s="524">
        <f>M12+N12+O12</f>
        <v>312457.76</v>
      </c>
      <c r="Q12" s="656">
        <v>387412.05</v>
      </c>
      <c r="R12" s="656">
        <v>1720657.13</v>
      </c>
      <c r="S12" s="656">
        <v>0</v>
      </c>
      <c r="T12" s="658">
        <f>Q12+R12+S12</f>
        <v>2108069.1799999997</v>
      </c>
      <c r="U12" s="761">
        <f>L12+P12+T12</f>
        <v>2791000</v>
      </c>
    </row>
    <row r="13" spans="1:21" s="220" customFormat="1" ht="13.5" thickBot="1">
      <c r="A13" s="649"/>
      <c r="B13" s="898"/>
      <c r="C13" s="905"/>
      <c r="D13" s="492" t="s">
        <v>5</v>
      </c>
      <c r="E13" s="660">
        <f>E12</f>
        <v>58777.16</v>
      </c>
      <c r="F13" s="660">
        <f>F12</f>
        <v>84141.19</v>
      </c>
      <c r="G13" s="660">
        <f>G12</f>
        <v>31741.5</v>
      </c>
      <c r="H13" s="661">
        <f t="shared" si="0"/>
        <v>174659.85</v>
      </c>
      <c r="I13" s="660">
        <f aca="true" t="shared" si="2" ref="I13:U13">I12</f>
        <v>33841.23</v>
      </c>
      <c r="J13" s="660">
        <f t="shared" si="2"/>
        <v>33978.73</v>
      </c>
      <c r="K13" s="660">
        <f t="shared" si="2"/>
        <v>127993.25</v>
      </c>
      <c r="L13" s="662">
        <f t="shared" si="2"/>
        <v>370473.06000000006</v>
      </c>
      <c r="M13" s="660">
        <f t="shared" si="2"/>
        <v>77660.21</v>
      </c>
      <c r="N13" s="660">
        <f t="shared" si="2"/>
        <v>208444.83</v>
      </c>
      <c r="O13" s="660">
        <f t="shared" si="2"/>
        <v>26352.72</v>
      </c>
      <c r="P13" s="663">
        <f t="shared" si="2"/>
        <v>312457.76</v>
      </c>
      <c r="Q13" s="660">
        <f t="shared" si="2"/>
        <v>387412.05</v>
      </c>
      <c r="R13" s="660">
        <f t="shared" si="2"/>
        <v>1720657.13</v>
      </c>
      <c r="S13" s="660">
        <f t="shared" si="2"/>
        <v>0</v>
      </c>
      <c r="T13" s="663">
        <f t="shared" si="2"/>
        <v>2108069.1799999997</v>
      </c>
      <c r="U13" s="491">
        <f t="shared" si="2"/>
        <v>2791000</v>
      </c>
    </row>
    <row r="14" spans="1:21" s="220" customFormat="1" ht="26.25" thickBot="1">
      <c r="A14" s="648"/>
      <c r="B14" s="897">
        <v>3</v>
      </c>
      <c r="C14" s="900" t="s">
        <v>12</v>
      </c>
      <c r="D14" s="192" t="s">
        <v>93</v>
      </c>
      <c r="E14" s="656">
        <v>1000</v>
      </c>
      <c r="F14" s="656">
        <v>1000</v>
      </c>
      <c r="G14" s="656">
        <v>2000</v>
      </c>
      <c r="H14" s="666">
        <f t="shared" si="0"/>
        <v>4000</v>
      </c>
      <c r="I14" s="656">
        <v>2000</v>
      </c>
      <c r="J14" s="656">
        <v>3000</v>
      </c>
      <c r="K14" s="656">
        <v>0</v>
      </c>
      <c r="L14" s="667">
        <f>H14+I14+J14+K14</f>
        <v>9000</v>
      </c>
      <c r="M14" s="656">
        <v>3000</v>
      </c>
      <c r="N14" s="656">
        <v>0</v>
      </c>
      <c r="O14" s="656">
        <v>0</v>
      </c>
      <c r="P14" s="668">
        <f>M14+N14+O14</f>
        <v>3000</v>
      </c>
      <c r="Q14" s="656">
        <v>0</v>
      </c>
      <c r="R14" s="656">
        <v>2080</v>
      </c>
      <c r="S14" s="656">
        <v>0</v>
      </c>
      <c r="T14" s="658">
        <f>Q14+R14+S14</f>
        <v>2080</v>
      </c>
      <c r="U14" s="761">
        <f>L14+P14+T14</f>
        <v>14080</v>
      </c>
    </row>
    <row r="15" spans="1:21" s="220" customFormat="1" ht="39" thickBot="1">
      <c r="A15" s="648"/>
      <c r="B15" s="899"/>
      <c r="C15" s="904"/>
      <c r="D15" s="651" t="s">
        <v>96</v>
      </c>
      <c r="E15" s="669">
        <v>349000</v>
      </c>
      <c r="F15" s="669">
        <v>349000</v>
      </c>
      <c r="G15" s="669">
        <v>0</v>
      </c>
      <c r="H15" s="670">
        <f t="shared" si="0"/>
        <v>698000</v>
      </c>
      <c r="I15" s="669">
        <v>349000</v>
      </c>
      <c r="J15" s="669">
        <v>630000</v>
      </c>
      <c r="K15" s="669">
        <v>0</v>
      </c>
      <c r="L15" s="671">
        <f>H15+I15+J15+K15</f>
        <v>1677000</v>
      </c>
      <c r="M15" s="669">
        <v>371000</v>
      </c>
      <c r="N15" s="669">
        <v>0</v>
      </c>
      <c r="O15" s="669">
        <v>0</v>
      </c>
      <c r="P15" s="672">
        <f>M15+N15+O15</f>
        <v>371000</v>
      </c>
      <c r="Q15" s="669">
        <v>0</v>
      </c>
      <c r="R15" s="669">
        <v>205090</v>
      </c>
      <c r="S15" s="669">
        <v>0</v>
      </c>
      <c r="T15" s="658">
        <f>Q15+R15+S15</f>
        <v>205090</v>
      </c>
      <c r="U15" s="761">
        <f>L15+P15+T15</f>
        <v>2253090</v>
      </c>
    </row>
    <row r="16" spans="1:21" s="220" customFormat="1" ht="17.25" customHeight="1" thickBot="1">
      <c r="A16" s="649"/>
      <c r="B16" s="898"/>
      <c r="C16" s="905"/>
      <c r="D16" s="491" t="s">
        <v>5</v>
      </c>
      <c r="E16" s="673">
        <f>E14+E15</f>
        <v>350000</v>
      </c>
      <c r="F16" s="674">
        <f>F14+F15</f>
        <v>350000</v>
      </c>
      <c r="G16" s="674">
        <f>G14+G15</f>
        <v>2000</v>
      </c>
      <c r="H16" s="661">
        <f t="shared" si="0"/>
        <v>702000</v>
      </c>
      <c r="I16" s="674">
        <f aca="true" t="shared" si="3" ref="I16:U16">I14+I15</f>
        <v>351000</v>
      </c>
      <c r="J16" s="674">
        <f t="shared" si="3"/>
        <v>633000</v>
      </c>
      <c r="K16" s="674">
        <f t="shared" si="3"/>
        <v>0</v>
      </c>
      <c r="L16" s="663">
        <f t="shared" si="3"/>
        <v>1686000</v>
      </c>
      <c r="M16" s="674">
        <f t="shared" si="3"/>
        <v>374000</v>
      </c>
      <c r="N16" s="674">
        <f t="shared" si="3"/>
        <v>0</v>
      </c>
      <c r="O16" s="674">
        <f t="shared" si="3"/>
        <v>0</v>
      </c>
      <c r="P16" s="663">
        <f t="shared" si="3"/>
        <v>374000</v>
      </c>
      <c r="Q16" s="674">
        <f t="shared" si="3"/>
        <v>0</v>
      </c>
      <c r="R16" s="674">
        <f t="shared" si="3"/>
        <v>207170</v>
      </c>
      <c r="S16" s="674">
        <f t="shared" si="3"/>
        <v>0</v>
      </c>
      <c r="T16" s="663">
        <f t="shared" si="3"/>
        <v>207170</v>
      </c>
      <c r="U16" s="491">
        <f t="shared" si="3"/>
        <v>2267170</v>
      </c>
    </row>
    <row r="17" spans="1:21" s="220" customFormat="1" ht="51" customHeight="1" thickBot="1">
      <c r="A17" s="649"/>
      <c r="B17" s="902">
        <v>4</v>
      </c>
      <c r="C17" s="900" t="s">
        <v>39</v>
      </c>
      <c r="D17" s="621" t="s">
        <v>92</v>
      </c>
      <c r="E17" s="675">
        <v>1000</v>
      </c>
      <c r="F17" s="675">
        <v>1000</v>
      </c>
      <c r="G17" s="675">
        <v>0</v>
      </c>
      <c r="H17" s="665">
        <f t="shared" si="0"/>
        <v>2000</v>
      </c>
      <c r="I17" s="675">
        <v>2000</v>
      </c>
      <c r="J17" s="675">
        <v>2000</v>
      </c>
      <c r="K17" s="675">
        <v>0</v>
      </c>
      <c r="L17" s="667">
        <f>H17+I17+J17+K17</f>
        <v>6000</v>
      </c>
      <c r="M17" s="675">
        <v>2000</v>
      </c>
      <c r="N17" s="675">
        <v>0</v>
      </c>
      <c r="O17" s="675">
        <v>0</v>
      </c>
      <c r="P17" s="672">
        <f>M17+N17+O17</f>
        <v>2000</v>
      </c>
      <c r="Q17" s="675">
        <v>0</v>
      </c>
      <c r="R17" s="675">
        <v>0</v>
      </c>
      <c r="S17" s="675">
        <v>0</v>
      </c>
      <c r="T17" s="658">
        <f>Q17+R17+S17</f>
        <v>0</v>
      </c>
      <c r="U17" s="761">
        <f>L17+P17+T17</f>
        <v>8000</v>
      </c>
    </row>
    <row r="18" spans="1:21" s="220" customFormat="1" ht="19.5" customHeight="1" thickBot="1">
      <c r="A18" s="649"/>
      <c r="B18" s="903"/>
      <c r="C18" s="901"/>
      <c r="D18" s="491" t="s">
        <v>5</v>
      </c>
      <c r="E18" s="673">
        <f aca="true" t="shared" si="4" ref="E18:S18">E17</f>
        <v>1000</v>
      </c>
      <c r="F18" s="674">
        <f t="shared" si="4"/>
        <v>1000</v>
      </c>
      <c r="G18" s="674">
        <f t="shared" si="4"/>
        <v>0</v>
      </c>
      <c r="H18" s="676">
        <f t="shared" si="4"/>
        <v>2000</v>
      </c>
      <c r="I18" s="674">
        <f t="shared" si="4"/>
        <v>2000</v>
      </c>
      <c r="J18" s="674">
        <f t="shared" si="4"/>
        <v>2000</v>
      </c>
      <c r="K18" s="674">
        <f t="shared" si="4"/>
        <v>0</v>
      </c>
      <c r="L18" s="491">
        <f>L17</f>
        <v>6000</v>
      </c>
      <c r="M18" s="674">
        <f t="shared" si="4"/>
        <v>2000</v>
      </c>
      <c r="N18" s="674">
        <f t="shared" si="4"/>
        <v>0</v>
      </c>
      <c r="O18" s="674">
        <f t="shared" si="4"/>
        <v>0</v>
      </c>
      <c r="P18" s="262">
        <f>P17</f>
        <v>2000</v>
      </c>
      <c r="Q18" s="674">
        <f t="shared" si="4"/>
        <v>0</v>
      </c>
      <c r="R18" s="674">
        <f t="shared" si="4"/>
        <v>0</v>
      </c>
      <c r="S18" s="674">
        <f t="shared" si="4"/>
        <v>0</v>
      </c>
      <c r="T18" s="262">
        <f>T17</f>
        <v>0</v>
      </c>
      <c r="U18" s="491">
        <f>U17</f>
        <v>8000</v>
      </c>
    </row>
    <row r="19" spans="1:21" s="220" customFormat="1" ht="26.25" thickBot="1">
      <c r="A19" s="652"/>
      <c r="B19" s="906">
        <v>5</v>
      </c>
      <c r="C19" s="909" t="s">
        <v>23</v>
      </c>
      <c r="D19" s="621" t="s">
        <v>92</v>
      </c>
      <c r="E19" s="675">
        <v>50000</v>
      </c>
      <c r="F19" s="675">
        <v>50000</v>
      </c>
      <c r="G19" s="675">
        <v>65000</v>
      </c>
      <c r="H19" s="666">
        <f>E19+F19+G19</f>
        <v>165000</v>
      </c>
      <c r="I19" s="675">
        <v>60000</v>
      </c>
      <c r="J19" s="675">
        <v>300000</v>
      </c>
      <c r="K19" s="675">
        <v>0</v>
      </c>
      <c r="L19" s="667">
        <f>H19+I19+J19+K19</f>
        <v>525000</v>
      </c>
      <c r="M19" s="675">
        <v>500000</v>
      </c>
      <c r="N19" s="675">
        <v>0</v>
      </c>
      <c r="O19" s="675">
        <v>0</v>
      </c>
      <c r="P19" s="668">
        <f>M19+N19+O19</f>
        <v>500000</v>
      </c>
      <c r="Q19" s="675">
        <v>0</v>
      </c>
      <c r="R19" s="675">
        <v>0</v>
      </c>
      <c r="S19" s="675">
        <v>0</v>
      </c>
      <c r="T19" s="658">
        <f>Q19+R19+S19</f>
        <v>0</v>
      </c>
      <c r="U19" s="761">
        <f>L19+P19+T19</f>
        <v>1025000</v>
      </c>
    </row>
    <row r="20" spans="1:21" s="220" customFormat="1" ht="26.25" thickBot="1">
      <c r="A20" s="652"/>
      <c r="B20" s="907"/>
      <c r="C20" s="910"/>
      <c r="D20" s="484" t="s">
        <v>93</v>
      </c>
      <c r="E20" s="677">
        <v>150000</v>
      </c>
      <c r="F20" s="677">
        <v>150000</v>
      </c>
      <c r="G20" s="677">
        <v>135000</v>
      </c>
      <c r="H20" s="670">
        <f>E20+F20+G20</f>
        <v>435000</v>
      </c>
      <c r="I20" s="677">
        <v>120000</v>
      </c>
      <c r="J20" s="677">
        <v>450000</v>
      </c>
      <c r="K20" s="677">
        <v>0</v>
      </c>
      <c r="L20" s="562">
        <f>H20+I20+J20+K20</f>
        <v>1005000</v>
      </c>
      <c r="M20" s="677">
        <v>820000</v>
      </c>
      <c r="N20" s="677">
        <v>0</v>
      </c>
      <c r="O20" s="677">
        <v>0</v>
      </c>
      <c r="P20" s="672">
        <f>M20+N20+O20</f>
        <v>820000</v>
      </c>
      <c r="Q20" s="677">
        <v>0</v>
      </c>
      <c r="R20" s="677">
        <v>0</v>
      </c>
      <c r="S20" s="677">
        <v>0</v>
      </c>
      <c r="T20" s="658">
        <f>Q20+R20+S20</f>
        <v>0</v>
      </c>
      <c r="U20" s="761">
        <f>L20+P20+T20</f>
        <v>1825000</v>
      </c>
    </row>
    <row r="21" spans="1:21" s="220" customFormat="1" ht="13.5" thickBot="1">
      <c r="A21" s="652"/>
      <c r="B21" s="908"/>
      <c r="C21" s="911"/>
      <c r="D21" s="491" t="s">
        <v>5</v>
      </c>
      <c r="E21" s="673">
        <f>E19+E20</f>
        <v>200000</v>
      </c>
      <c r="F21" s="674">
        <f>F19+F20</f>
        <v>200000</v>
      </c>
      <c r="G21" s="674">
        <f>G19+G20</f>
        <v>200000</v>
      </c>
      <c r="H21" s="657">
        <f>E21+F21+G21</f>
        <v>600000</v>
      </c>
      <c r="I21" s="674">
        <f aca="true" t="shared" si="5" ref="I21:U21">I19+I20</f>
        <v>180000</v>
      </c>
      <c r="J21" s="674">
        <f t="shared" si="5"/>
        <v>750000</v>
      </c>
      <c r="K21" s="674">
        <f t="shared" si="5"/>
        <v>0</v>
      </c>
      <c r="L21" s="492">
        <f t="shared" si="5"/>
        <v>1530000</v>
      </c>
      <c r="M21" s="674">
        <f t="shared" si="5"/>
        <v>1320000</v>
      </c>
      <c r="N21" s="674">
        <f t="shared" si="5"/>
        <v>0</v>
      </c>
      <c r="O21" s="674">
        <f t="shared" si="5"/>
        <v>0</v>
      </c>
      <c r="P21" s="262">
        <f t="shared" si="5"/>
        <v>1320000</v>
      </c>
      <c r="Q21" s="674">
        <f t="shared" si="5"/>
        <v>0</v>
      </c>
      <c r="R21" s="674">
        <f t="shared" si="5"/>
        <v>0</v>
      </c>
      <c r="S21" s="674">
        <f t="shared" si="5"/>
        <v>0</v>
      </c>
      <c r="T21" s="262">
        <f t="shared" si="5"/>
        <v>0</v>
      </c>
      <c r="U21" s="491">
        <f t="shared" si="5"/>
        <v>2850000</v>
      </c>
    </row>
    <row r="22" spans="1:21" s="220" customFormat="1" ht="25.5" customHeight="1" thickBot="1">
      <c r="A22" s="648"/>
      <c r="B22" s="893">
        <v>6</v>
      </c>
      <c r="C22" s="894" t="s">
        <v>36</v>
      </c>
      <c r="D22" s="488" t="s">
        <v>93</v>
      </c>
      <c r="E22" s="656">
        <v>7000</v>
      </c>
      <c r="F22" s="656">
        <v>7000</v>
      </c>
      <c r="G22" s="656">
        <v>10000</v>
      </c>
      <c r="H22" s="665">
        <f>E22+F22+G22</f>
        <v>24000</v>
      </c>
      <c r="I22" s="656">
        <v>10000</v>
      </c>
      <c r="J22" s="656">
        <v>30000</v>
      </c>
      <c r="K22" s="656">
        <v>0</v>
      </c>
      <c r="L22" s="667">
        <f>H22+I22+J22+K22</f>
        <v>64000</v>
      </c>
      <c r="M22" s="656">
        <v>50000</v>
      </c>
      <c r="N22" s="656">
        <v>0</v>
      </c>
      <c r="O22" s="656">
        <v>0</v>
      </c>
      <c r="P22" s="672">
        <f>M22+N22+O22</f>
        <v>50000</v>
      </c>
      <c r="Q22" s="656">
        <v>0</v>
      </c>
      <c r="R22" s="656">
        <v>0</v>
      </c>
      <c r="S22" s="656">
        <v>0</v>
      </c>
      <c r="T22" s="658">
        <f>Q22+R22+S22</f>
        <v>0</v>
      </c>
      <c r="U22" s="761">
        <f>L22+P22+T22</f>
        <v>114000</v>
      </c>
    </row>
    <row r="23" spans="1:21" s="220" customFormat="1" ht="33.75" customHeight="1" thickBot="1">
      <c r="A23" s="649"/>
      <c r="B23" s="892"/>
      <c r="C23" s="895"/>
      <c r="D23" s="493" t="s">
        <v>5</v>
      </c>
      <c r="E23" s="673">
        <f aca="true" t="shared" si="6" ref="E23:S23">E22</f>
        <v>7000</v>
      </c>
      <c r="F23" s="673">
        <f t="shared" si="6"/>
        <v>7000</v>
      </c>
      <c r="G23" s="673">
        <f t="shared" si="6"/>
        <v>10000</v>
      </c>
      <c r="H23" s="676">
        <f t="shared" si="6"/>
        <v>24000</v>
      </c>
      <c r="I23" s="673">
        <f t="shared" si="6"/>
        <v>10000</v>
      </c>
      <c r="J23" s="673">
        <f t="shared" si="6"/>
        <v>30000</v>
      </c>
      <c r="K23" s="673">
        <f t="shared" si="6"/>
        <v>0</v>
      </c>
      <c r="L23" s="262">
        <f>L22</f>
        <v>64000</v>
      </c>
      <c r="M23" s="673">
        <f t="shared" si="6"/>
        <v>50000</v>
      </c>
      <c r="N23" s="673">
        <f t="shared" si="6"/>
        <v>0</v>
      </c>
      <c r="O23" s="673">
        <f t="shared" si="6"/>
        <v>0</v>
      </c>
      <c r="P23" s="262">
        <f>P22</f>
        <v>50000</v>
      </c>
      <c r="Q23" s="673">
        <f t="shared" si="6"/>
        <v>0</v>
      </c>
      <c r="R23" s="673">
        <f t="shared" si="6"/>
        <v>0</v>
      </c>
      <c r="S23" s="673">
        <f t="shared" si="6"/>
        <v>0</v>
      </c>
      <c r="T23" s="262">
        <f>T22</f>
        <v>0</v>
      </c>
      <c r="U23" s="491">
        <f>U22</f>
        <v>114000</v>
      </c>
    </row>
    <row r="24" spans="1:21" s="220" customFormat="1" ht="26.25" thickBot="1">
      <c r="A24" s="648"/>
      <c r="B24" s="893">
        <v>7</v>
      </c>
      <c r="C24" s="896" t="s">
        <v>37</v>
      </c>
      <c r="D24" s="621" t="s">
        <v>92</v>
      </c>
      <c r="E24" s="664">
        <v>75000</v>
      </c>
      <c r="F24" s="664">
        <v>145000</v>
      </c>
      <c r="G24" s="664">
        <v>200000</v>
      </c>
      <c r="H24" s="666">
        <f>E24+F24+G24</f>
        <v>420000</v>
      </c>
      <c r="I24" s="664">
        <v>200000</v>
      </c>
      <c r="J24" s="664">
        <v>600000</v>
      </c>
      <c r="K24" s="664">
        <v>0</v>
      </c>
      <c r="L24" s="667">
        <f>H24+I24+J24+K24</f>
        <v>1220000</v>
      </c>
      <c r="M24" s="664">
        <v>1001500</v>
      </c>
      <c r="N24" s="664">
        <v>0</v>
      </c>
      <c r="O24" s="664">
        <v>0</v>
      </c>
      <c r="P24" s="668">
        <f>M24+N24+O24</f>
        <v>1001500</v>
      </c>
      <c r="Q24" s="664">
        <v>0</v>
      </c>
      <c r="R24" s="664">
        <v>380000</v>
      </c>
      <c r="S24" s="664">
        <v>0</v>
      </c>
      <c r="T24" s="658">
        <f>Q24+R24+S24</f>
        <v>380000</v>
      </c>
      <c r="U24" s="761">
        <f>L24+P24+T24</f>
        <v>2601500</v>
      </c>
    </row>
    <row r="25" spans="1:21" s="220" customFormat="1" ht="26.25" thickBot="1">
      <c r="A25" s="648"/>
      <c r="B25" s="891"/>
      <c r="C25" s="912"/>
      <c r="D25" s="484" t="s">
        <v>93</v>
      </c>
      <c r="E25" s="678">
        <v>55000</v>
      </c>
      <c r="F25" s="678">
        <v>80000</v>
      </c>
      <c r="G25" s="678">
        <v>0</v>
      </c>
      <c r="H25" s="670">
        <f>E25+F25+G25</f>
        <v>135000</v>
      </c>
      <c r="I25" s="678">
        <v>80000</v>
      </c>
      <c r="J25" s="678">
        <v>240000</v>
      </c>
      <c r="K25" s="678">
        <v>0</v>
      </c>
      <c r="L25" s="562">
        <f>H25+I25+J25+K25</f>
        <v>455000</v>
      </c>
      <c r="M25" s="678">
        <v>350000</v>
      </c>
      <c r="N25" s="678">
        <v>0</v>
      </c>
      <c r="O25" s="678">
        <v>0</v>
      </c>
      <c r="P25" s="672">
        <f>M25+N25+O25</f>
        <v>350000</v>
      </c>
      <c r="Q25" s="678">
        <v>0</v>
      </c>
      <c r="R25" s="678">
        <v>79000</v>
      </c>
      <c r="S25" s="678">
        <v>0</v>
      </c>
      <c r="T25" s="658">
        <f>Q25+R25+S25</f>
        <v>79000</v>
      </c>
      <c r="U25" s="761">
        <f>L25+P25+T25</f>
        <v>884000</v>
      </c>
    </row>
    <row r="26" spans="1:21" s="220" customFormat="1" ht="24" customHeight="1" thickBot="1">
      <c r="A26" s="649"/>
      <c r="B26" s="892"/>
      <c r="C26" s="895"/>
      <c r="D26" s="493" t="s">
        <v>5</v>
      </c>
      <c r="E26" s="659">
        <f aca="true" t="shared" si="7" ref="E26:S26">E24+E25</f>
        <v>130000</v>
      </c>
      <c r="F26" s="659">
        <f t="shared" si="7"/>
        <v>225000</v>
      </c>
      <c r="G26" s="659">
        <f t="shared" si="7"/>
        <v>200000</v>
      </c>
      <c r="H26" s="676">
        <f t="shared" si="7"/>
        <v>555000</v>
      </c>
      <c r="I26" s="659">
        <f t="shared" si="7"/>
        <v>280000</v>
      </c>
      <c r="J26" s="659">
        <f t="shared" si="7"/>
        <v>840000</v>
      </c>
      <c r="K26" s="659">
        <f t="shared" si="7"/>
        <v>0</v>
      </c>
      <c r="L26" s="262">
        <f>L24+L25</f>
        <v>1675000</v>
      </c>
      <c r="M26" s="659">
        <f t="shared" si="7"/>
        <v>1351500</v>
      </c>
      <c r="N26" s="659">
        <f t="shared" si="7"/>
        <v>0</v>
      </c>
      <c r="O26" s="659">
        <f t="shared" si="7"/>
        <v>0</v>
      </c>
      <c r="P26" s="262">
        <f>P24+P25</f>
        <v>1351500</v>
      </c>
      <c r="Q26" s="659">
        <f t="shared" si="7"/>
        <v>0</v>
      </c>
      <c r="R26" s="659">
        <f t="shared" si="7"/>
        <v>459000</v>
      </c>
      <c r="S26" s="659">
        <f t="shared" si="7"/>
        <v>0</v>
      </c>
      <c r="T26" s="262">
        <f>T24+T25</f>
        <v>459000</v>
      </c>
      <c r="U26" s="491">
        <f>U24+U25</f>
        <v>3485500</v>
      </c>
    </row>
    <row r="27" spans="1:21" s="220" customFormat="1" ht="26.25" thickBot="1">
      <c r="A27" s="648"/>
      <c r="B27" s="893">
        <v>8</v>
      </c>
      <c r="C27" s="896" t="s">
        <v>38</v>
      </c>
      <c r="D27" s="449" t="s">
        <v>86</v>
      </c>
      <c r="E27" s="664">
        <v>170000</v>
      </c>
      <c r="F27" s="664">
        <v>170000</v>
      </c>
      <c r="G27" s="664">
        <v>0</v>
      </c>
      <c r="H27" s="665">
        <f>E27+F27+G27</f>
        <v>340000</v>
      </c>
      <c r="I27" s="664">
        <v>0</v>
      </c>
      <c r="J27" s="664">
        <v>0</v>
      </c>
      <c r="K27" s="664">
        <v>0</v>
      </c>
      <c r="L27" s="667">
        <f>H27+I27+J27+K27</f>
        <v>340000</v>
      </c>
      <c r="M27" s="664">
        <v>0</v>
      </c>
      <c r="N27" s="664">
        <v>0</v>
      </c>
      <c r="O27" s="664">
        <v>0</v>
      </c>
      <c r="P27" s="672">
        <f>M27+N27+O27</f>
        <v>0</v>
      </c>
      <c r="Q27" s="664">
        <v>0</v>
      </c>
      <c r="R27" s="664">
        <v>0</v>
      </c>
      <c r="S27" s="664">
        <v>0</v>
      </c>
      <c r="T27" s="658">
        <f>Q27+R27+S27</f>
        <v>0</v>
      </c>
      <c r="U27" s="761">
        <f>L27+P27+T27</f>
        <v>340000</v>
      </c>
    </row>
    <row r="28" spans="1:21" s="220" customFormat="1" ht="13.5" thickBot="1">
      <c r="A28" s="649"/>
      <c r="B28" s="892"/>
      <c r="C28" s="895"/>
      <c r="D28" s="491" t="s">
        <v>5</v>
      </c>
      <c r="E28" s="679">
        <f aca="true" t="shared" si="8" ref="E28:S28">E27</f>
        <v>170000</v>
      </c>
      <c r="F28" s="679">
        <f t="shared" si="8"/>
        <v>170000</v>
      </c>
      <c r="G28" s="679">
        <f t="shared" si="8"/>
        <v>0</v>
      </c>
      <c r="H28" s="454">
        <f t="shared" si="8"/>
        <v>340000</v>
      </c>
      <c r="I28" s="679">
        <f t="shared" si="8"/>
        <v>0</v>
      </c>
      <c r="J28" s="679">
        <f t="shared" si="8"/>
        <v>0</v>
      </c>
      <c r="K28" s="679">
        <f t="shared" si="8"/>
        <v>0</v>
      </c>
      <c r="L28" s="262">
        <f>L27</f>
        <v>340000</v>
      </c>
      <c r="M28" s="679">
        <f t="shared" si="8"/>
        <v>0</v>
      </c>
      <c r="N28" s="679">
        <f t="shared" si="8"/>
        <v>0</v>
      </c>
      <c r="O28" s="679">
        <f t="shared" si="8"/>
        <v>0</v>
      </c>
      <c r="P28" s="262">
        <f>P27</f>
        <v>0</v>
      </c>
      <c r="Q28" s="679">
        <f t="shared" si="8"/>
        <v>0</v>
      </c>
      <c r="R28" s="679">
        <f t="shared" si="8"/>
        <v>0</v>
      </c>
      <c r="S28" s="679">
        <f t="shared" si="8"/>
        <v>0</v>
      </c>
      <c r="T28" s="262">
        <f>T27</f>
        <v>0</v>
      </c>
      <c r="U28" s="491">
        <f>U27</f>
        <v>340000</v>
      </c>
    </row>
    <row r="29" spans="1:21" s="220" customFormat="1" ht="26.25" thickBot="1">
      <c r="A29" s="649"/>
      <c r="B29" s="883">
        <v>9</v>
      </c>
      <c r="C29" s="888" t="s">
        <v>78</v>
      </c>
      <c r="D29" s="192" t="s">
        <v>93</v>
      </c>
      <c r="E29" s="664">
        <v>0</v>
      </c>
      <c r="F29" s="664">
        <v>0</v>
      </c>
      <c r="G29" s="664">
        <v>352340</v>
      </c>
      <c r="H29" s="666">
        <f>E29+F29+G29</f>
        <v>352340</v>
      </c>
      <c r="I29" s="664">
        <v>0</v>
      </c>
      <c r="J29" s="664">
        <v>704680</v>
      </c>
      <c r="K29" s="664">
        <v>0</v>
      </c>
      <c r="L29" s="667">
        <f>H29+I29+J29+K29</f>
        <v>1057020</v>
      </c>
      <c r="M29" s="664">
        <v>0</v>
      </c>
      <c r="N29" s="664">
        <v>352340</v>
      </c>
      <c r="O29" s="664">
        <v>0</v>
      </c>
      <c r="P29" s="668">
        <f>M29+N29+O29</f>
        <v>352340</v>
      </c>
      <c r="Q29" s="664">
        <v>0</v>
      </c>
      <c r="R29" s="664">
        <v>352340</v>
      </c>
      <c r="S29" s="664">
        <v>0</v>
      </c>
      <c r="T29" s="658">
        <f>Q29+R29+S29</f>
        <v>352340</v>
      </c>
      <c r="U29" s="761">
        <f>L29+P29+T29</f>
        <v>1761700</v>
      </c>
    </row>
    <row r="30" spans="1:21" s="799" customFormat="1" ht="13.5" thickBot="1">
      <c r="A30" s="791"/>
      <c r="B30" s="891"/>
      <c r="C30" s="889"/>
      <c r="D30" s="792" t="s">
        <v>97</v>
      </c>
      <c r="E30" s="793">
        <v>0</v>
      </c>
      <c r="F30" s="793">
        <v>0</v>
      </c>
      <c r="G30" s="793">
        <v>2811529.43</v>
      </c>
      <c r="H30" s="794">
        <f>E30+F30+G30</f>
        <v>2811529.43</v>
      </c>
      <c r="I30" s="793">
        <v>0</v>
      </c>
      <c r="J30" s="793">
        <v>0</v>
      </c>
      <c r="K30" s="793">
        <v>0</v>
      </c>
      <c r="L30" s="795">
        <f>H30+I30+J30+K30</f>
        <v>2811529.43</v>
      </c>
      <c r="M30" s="793">
        <v>2463785.57</v>
      </c>
      <c r="N30" s="793">
        <v>704680</v>
      </c>
      <c r="O30" s="793">
        <v>0</v>
      </c>
      <c r="P30" s="796">
        <f>M30+N30+O30</f>
        <v>3168465.57</v>
      </c>
      <c r="Q30" s="793">
        <v>2485000</v>
      </c>
      <c r="R30" s="793">
        <v>704680</v>
      </c>
      <c r="S30" s="793">
        <v>0</v>
      </c>
      <c r="T30" s="797">
        <f>Q30+R30+S30</f>
        <v>3189680</v>
      </c>
      <c r="U30" s="798">
        <f>L30+P30+T30</f>
        <v>9169675</v>
      </c>
    </row>
    <row r="31" spans="1:21" s="220" customFormat="1" ht="26.25" thickBot="1">
      <c r="A31" s="649"/>
      <c r="B31" s="891"/>
      <c r="C31" s="890"/>
      <c r="D31" s="449" t="s">
        <v>86</v>
      </c>
      <c r="E31" s="739">
        <v>0</v>
      </c>
      <c r="F31" s="739">
        <v>0</v>
      </c>
      <c r="G31" s="739">
        <v>0</v>
      </c>
      <c r="H31" s="670">
        <f>E31+F31+G31</f>
        <v>0</v>
      </c>
      <c r="I31" s="739">
        <v>0</v>
      </c>
      <c r="J31" s="739">
        <v>0</v>
      </c>
      <c r="K31" s="739">
        <v>0</v>
      </c>
      <c r="L31" s="667">
        <f>H31+I31+J31+K31</f>
        <v>0</v>
      </c>
      <c r="M31" s="739">
        <v>0</v>
      </c>
      <c r="N31" s="739">
        <v>0</v>
      </c>
      <c r="O31" s="739">
        <v>0</v>
      </c>
      <c r="P31" s="668">
        <f>M31+N31+O31</f>
        <v>0</v>
      </c>
      <c r="Q31" s="739">
        <v>0</v>
      </c>
      <c r="R31" s="739">
        <v>0</v>
      </c>
      <c r="S31" s="739">
        <v>0</v>
      </c>
      <c r="T31" s="658">
        <f>Q31+R31+S31</f>
        <v>0</v>
      </c>
      <c r="U31" s="761">
        <f>L31+P31+T31</f>
        <v>0</v>
      </c>
    </row>
    <row r="32" spans="1:21" s="220" customFormat="1" ht="13.5" thickBot="1">
      <c r="A32" s="649"/>
      <c r="B32" s="892"/>
      <c r="C32" s="868"/>
      <c r="D32" s="491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3163869.43</v>
      </c>
      <c r="H32" s="676">
        <f t="shared" si="9"/>
        <v>3163869.43</v>
      </c>
      <c r="I32" s="298">
        <f t="shared" si="9"/>
        <v>0</v>
      </c>
      <c r="J32" s="298">
        <f t="shared" si="9"/>
        <v>704680</v>
      </c>
      <c r="K32" s="298">
        <f t="shared" si="9"/>
        <v>0</v>
      </c>
      <c r="L32" s="262">
        <f>L29+L30</f>
        <v>3868549.43</v>
      </c>
      <c r="M32" s="298">
        <f t="shared" si="9"/>
        <v>2463785.57</v>
      </c>
      <c r="N32" s="298">
        <f t="shared" si="9"/>
        <v>1057020</v>
      </c>
      <c r="O32" s="298">
        <f t="shared" si="9"/>
        <v>0</v>
      </c>
      <c r="P32" s="262">
        <f>P29+P30</f>
        <v>3520805.57</v>
      </c>
      <c r="Q32" s="298">
        <f t="shared" si="9"/>
        <v>2485000</v>
      </c>
      <c r="R32" s="298">
        <f t="shared" si="9"/>
        <v>1057020</v>
      </c>
      <c r="S32" s="298">
        <f t="shared" si="9"/>
        <v>0</v>
      </c>
      <c r="T32" s="262">
        <f>T29+T30</f>
        <v>3542020</v>
      </c>
      <c r="U32" s="491">
        <f>U29+U30+U31</f>
        <v>10931375</v>
      </c>
    </row>
    <row r="33" spans="1:21" s="220" customFormat="1" ht="33.75" customHeight="1" thickBot="1">
      <c r="A33" s="219"/>
      <c r="B33" s="893">
        <v>10</v>
      </c>
      <c r="C33" s="894" t="s">
        <v>98</v>
      </c>
      <c r="D33" s="488" t="s">
        <v>93</v>
      </c>
      <c r="E33" s="656">
        <v>170000</v>
      </c>
      <c r="F33" s="656">
        <v>170000</v>
      </c>
      <c r="G33" s="656">
        <v>98000</v>
      </c>
      <c r="H33" s="665">
        <f>E33+F33+G33</f>
        <v>438000</v>
      </c>
      <c r="I33" s="656">
        <v>200000</v>
      </c>
      <c r="J33" s="656">
        <v>610000</v>
      </c>
      <c r="K33" s="656">
        <v>0</v>
      </c>
      <c r="L33" s="667">
        <f>H33+I33+J33+K33</f>
        <v>1248000</v>
      </c>
      <c r="M33" s="656">
        <v>1020000</v>
      </c>
      <c r="N33" s="656">
        <v>0</v>
      </c>
      <c r="O33" s="656">
        <v>0</v>
      </c>
      <c r="P33" s="672">
        <f>M33+N33+O33</f>
        <v>1020000</v>
      </c>
      <c r="Q33" s="656">
        <v>0</v>
      </c>
      <c r="R33" s="656">
        <v>101000</v>
      </c>
      <c r="S33" s="656">
        <v>0</v>
      </c>
      <c r="T33" s="658">
        <f>Q33+R33+S33</f>
        <v>101000</v>
      </c>
      <c r="U33" s="761">
        <f>L33+P33+T33</f>
        <v>2369000</v>
      </c>
    </row>
    <row r="34" spans="2:21" s="19" customFormat="1" ht="19.5" customHeight="1" thickBot="1">
      <c r="B34" s="892"/>
      <c r="C34" s="895"/>
      <c r="D34" s="493" t="s">
        <v>5</v>
      </c>
      <c r="E34" s="770">
        <f aca="true" t="shared" si="10" ref="E34:U34">E33</f>
        <v>170000</v>
      </c>
      <c r="F34" s="770">
        <f t="shared" si="10"/>
        <v>170000</v>
      </c>
      <c r="G34" s="770">
        <f t="shared" si="10"/>
        <v>98000</v>
      </c>
      <c r="H34" s="771">
        <f t="shared" si="10"/>
        <v>438000</v>
      </c>
      <c r="I34" s="770">
        <f t="shared" si="10"/>
        <v>200000</v>
      </c>
      <c r="J34" s="770">
        <f t="shared" si="10"/>
        <v>610000</v>
      </c>
      <c r="K34" s="770">
        <f t="shared" si="10"/>
        <v>0</v>
      </c>
      <c r="L34" s="772">
        <f t="shared" si="10"/>
        <v>1248000</v>
      </c>
      <c r="M34" s="770">
        <f t="shared" si="10"/>
        <v>1020000</v>
      </c>
      <c r="N34" s="770">
        <f t="shared" si="10"/>
        <v>0</v>
      </c>
      <c r="O34" s="770">
        <f t="shared" si="10"/>
        <v>0</v>
      </c>
      <c r="P34" s="772">
        <f t="shared" si="10"/>
        <v>1020000</v>
      </c>
      <c r="Q34" s="770">
        <f t="shared" si="10"/>
        <v>0</v>
      </c>
      <c r="R34" s="770">
        <f t="shared" si="10"/>
        <v>101000</v>
      </c>
      <c r="S34" s="770">
        <f t="shared" si="10"/>
        <v>0</v>
      </c>
      <c r="T34" s="772">
        <f t="shared" si="10"/>
        <v>101000</v>
      </c>
      <c r="U34" s="773">
        <f t="shared" si="10"/>
        <v>2369000</v>
      </c>
    </row>
    <row r="35" spans="2:21" s="19" customFormat="1" ht="32.25" customHeight="1" thickBot="1">
      <c r="B35" s="790">
        <v>11</v>
      </c>
      <c r="C35" s="886" t="s">
        <v>175</v>
      </c>
      <c r="D35" s="488" t="s">
        <v>93</v>
      </c>
      <c r="E35" s="776">
        <v>0</v>
      </c>
      <c r="F35" s="777">
        <v>0</v>
      </c>
      <c r="G35" s="777">
        <v>0</v>
      </c>
      <c r="H35" s="777">
        <f>E35+F35+G35</f>
        <v>0</v>
      </c>
      <c r="I35" s="777">
        <v>0</v>
      </c>
      <c r="J35" s="777">
        <v>0</v>
      </c>
      <c r="K35" s="777">
        <v>160040</v>
      </c>
      <c r="L35" s="667">
        <f>H35+I35+J35+K35</f>
        <v>160040</v>
      </c>
      <c r="M35" s="777">
        <v>480120</v>
      </c>
      <c r="N35" s="777">
        <v>0</v>
      </c>
      <c r="O35" s="777">
        <v>0</v>
      </c>
      <c r="P35" s="672">
        <f>M35+N35+O35</f>
        <v>480120</v>
      </c>
      <c r="Q35" s="777">
        <v>160040</v>
      </c>
      <c r="R35" s="777">
        <v>0</v>
      </c>
      <c r="S35" s="777">
        <v>0</v>
      </c>
      <c r="T35" s="658">
        <f>Q35+R35+S35</f>
        <v>160040</v>
      </c>
      <c r="U35" s="761">
        <f>L35+P35+T35</f>
        <v>800200</v>
      </c>
    </row>
    <row r="36" spans="2:21" s="19" customFormat="1" ht="19.5" customHeight="1" thickBot="1">
      <c r="B36" s="786"/>
      <c r="C36" s="887"/>
      <c r="D36" s="769" t="s">
        <v>5</v>
      </c>
      <c r="E36" s="778">
        <f aca="true" t="shared" si="11" ref="E36:U36">E35</f>
        <v>0</v>
      </c>
      <c r="F36" s="778">
        <f t="shared" si="11"/>
        <v>0</v>
      </c>
      <c r="G36" s="778">
        <f t="shared" si="11"/>
        <v>0</v>
      </c>
      <c r="H36" s="778">
        <f t="shared" si="11"/>
        <v>0</v>
      </c>
      <c r="I36" s="778">
        <f t="shared" si="11"/>
        <v>0</v>
      </c>
      <c r="J36" s="778">
        <f t="shared" si="11"/>
        <v>0</v>
      </c>
      <c r="K36" s="778">
        <f t="shared" si="11"/>
        <v>160040</v>
      </c>
      <c r="L36" s="778">
        <f t="shared" si="11"/>
        <v>160040</v>
      </c>
      <c r="M36" s="778">
        <f t="shared" si="11"/>
        <v>480120</v>
      </c>
      <c r="N36" s="778">
        <f t="shared" si="11"/>
        <v>0</v>
      </c>
      <c r="O36" s="778">
        <f t="shared" si="11"/>
        <v>0</v>
      </c>
      <c r="P36" s="778">
        <f t="shared" si="11"/>
        <v>480120</v>
      </c>
      <c r="Q36" s="778">
        <f t="shared" si="11"/>
        <v>160040</v>
      </c>
      <c r="R36" s="778">
        <f t="shared" si="11"/>
        <v>0</v>
      </c>
      <c r="S36" s="778">
        <f t="shared" si="11"/>
        <v>0</v>
      </c>
      <c r="T36" s="778">
        <f t="shared" si="11"/>
        <v>160040</v>
      </c>
      <c r="U36" s="778">
        <f t="shared" si="11"/>
        <v>800200</v>
      </c>
    </row>
    <row r="37" spans="2:21" s="19" customFormat="1" ht="19.5" customHeight="1" thickBot="1">
      <c r="B37" s="790">
        <v>12</v>
      </c>
      <c r="C37" s="886" t="s">
        <v>172</v>
      </c>
      <c r="D37" s="646" t="s">
        <v>171</v>
      </c>
      <c r="E37" s="776">
        <v>0</v>
      </c>
      <c r="F37" s="777">
        <v>0</v>
      </c>
      <c r="G37" s="777">
        <v>101000</v>
      </c>
      <c r="H37" s="777">
        <f>E37+F37+G37</f>
        <v>101000</v>
      </c>
      <c r="I37" s="777">
        <v>216000</v>
      </c>
      <c r="J37" s="777">
        <v>202000</v>
      </c>
      <c r="K37" s="777">
        <v>0</v>
      </c>
      <c r="L37" s="667">
        <f>H37+I37+J37+K37</f>
        <v>519000</v>
      </c>
      <c r="M37" s="777">
        <v>491000</v>
      </c>
      <c r="N37" s="777">
        <v>0</v>
      </c>
      <c r="O37" s="777">
        <v>0</v>
      </c>
      <c r="P37" s="672">
        <f>M37+N37+O37</f>
        <v>491000</v>
      </c>
      <c r="Q37" s="777">
        <v>0</v>
      </c>
      <c r="R37" s="777">
        <v>301330</v>
      </c>
      <c r="S37" s="777">
        <v>0</v>
      </c>
      <c r="T37" s="658">
        <f>Q37+R37+S37</f>
        <v>301330</v>
      </c>
      <c r="U37" s="761">
        <f>L37+P37+T37</f>
        <v>1311330</v>
      </c>
    </row>
    <row r="38" spans="2:21" s="19" customFormat="1" ht="29.25" customHeight="1" thickBot="1">
      <c r="B38" s="786"/>
      <c r="C38" s="887"/>
      <c r="D38" s="769" t="s">
        <v>5</v>
      </c>
      <c r="E38" s="778">
        <f aca="true" t="shared" si="12" ref="E38:U38">E37</f>
        <v>0</v>
      </c>
      <c r="F38" s="778">
        <f t="shared" si="12"/>
        <v>0</v>
      </c>
      <c r="G38" s="778">
        <f t="shared" si="12"/>
        <v>101000</v>
      </c>
      <c r="H38" s="778">
        <f t="shared" si="12"/>
        <v>101000</v>
      </c>
      <c r="I38" s="778">
        <f t="shared" si="12"/>
        <v>216000</v>
      </c>
      <c r="J38" s="778">
        <f t="shared" si="12"/>
        <v>202000</v>
      </c>
      <c r="K38" s="778">
        <f t="shared" si="12"/>
        <v>0</v>
      </c>
      <c r="L38" s="778">
        <f t="shared" si="12"/>
        <v>519000</v>
      </c>
      <c r="M38" s="778">
        <f t="shared" si="12"/>
        <v>491000</v>
      </c>
      <c r="N38" s="778">
        <f t="shared" si="12"/>
        <v>0</v>
      </c>
      <c r="O38" s="778">
        <f t="shared" si="12"/>
        <v>0</v>
      </c>
      <c r="P38" s="778">
        <f t="shared" si="12"/>
        <v>491000</v>
      </c>
      <c r="Q38" s="778">
        <f t="shared" si="12"/>
        <v>0</v>
      </c>
      <c r="R38" s="778">
        <f t="shared" si="12"/>
        <v>301330</v>
      </c>
      <c r="S38" s="778">
        <f t="shared" si="12"/>
        <v>0</v>
      </c>
      <c r="T38" s="778">
        <f t="shared" si="12"/>
        <v>301330</v>
      </c>
      <c r="U38" s="778">
        <f t="shared" si="12"/>
        <v>1311330</v>
      </c>
    </row>
    <row r="39" spans="2:21" s="19" customFormat="1" ht="30" customHeight="1" thickBot="1">
      <c r="B39" s="897">
        <v>13</v>
      </c>
      <c r="C39" s="900" t="s">
        <v>99</v>
      </c>
      <c r="D39" s="449" t="s">
        <v>86</v>
      </c>
      <c r="E39" s="669">
        <v>215000</v>
      </c>
      <c r="F39" s="669">
        <v>215000</v>
      </c>
      <c r="G39" s="669">
        <v>0</v>
      </c>
      <c r="H39" s="665">
        <f>E39+F39+G39</f>
        <v>430000</v>
      </c>
      <c r="I39" s="669">
        <v>0</v>
      </c>
      <c r="J39" s="669">
        <v>0</v>
      </c>
      <c r="K39" s="669">
        <v>0</v>
      </c>
      <c r="L39" s="667">
        <f>H39+I39+J39+K39</f>
        <v>430000</v>
      </c>
      <c r="M39" s="669">
        <v>453000</v>
      </c>
      <c r="N39" s="669">
        <v>0</v>
      </c>
      <c r="O39" s="669">
        <v>0</v>
      </c>
      <c r="P39" s="671">
        <f>M39+N39+O39</f>
        <v>453000</v>
      </c>
      <c r="Q39" s="669">
        <v>0</v>
      </c>
      <c r="R39" s="669">
        <v>0</v>
      </c>
      <c r="S39" s="669">
        <v>0</v>
      </c>
      <c r="T39" s="774">
        <f>Q39+R39+S39</f>
        <v>0</v>
      </c>
      <c r="U39" s="775">
        <f>L39+P39+T39</f>
        <v>883000</v>
      </c>
    </row>
    <row r="40" spans="2:21" s="8" customFormat="1" ht="28.5" customHeight="1" thickBot="1">
      <c r="B40" s="898"/>
      <c r="C40" s="904"/>
      <c r="D40" s="491" t="s">
        <v>5</v>
      </c>
      <c r="E40" s="659">
        <f aca="true" t="shared" si="13" ref="E40:S40">E39</f>
        <v>215000</v>
      </c>
      <c r="F40" s="660">
        <f t="shared" si="13"/>
        <v>215000</v>
      </c>
      <c r="G40" s="660">
        <f t="shared" si="13"/>
        <v>0</v>
      </c>
      <c r="H40" s="676">
        <f t="shared" si="13"/>
        <v>430000</v>
      </c>
      <c r="I40" s="660">
        <f t="shared" si="13"/>
        <v>0</v>
      </c>
      <c r="J40" s="660">
        <f t="shared" si="13"/>
        <v>0</v>
      </c>
      <c r="K40" s="660">
        <f t="shared" si="13"/>
        <v>0</v>
      </c>
      <c r="L40" s="663">
        <f>L39</f>
        <v>430000</v>
      </c>
      <c r="M40" s="663">
        <f>M39</f>
        <v>453000</v>
      </c>
      <c r="N40" s="660">
        <f t="shared" si="13"/>
        <v>0</v>
      </c>
      <c r="O40" s="660">
        <f t="shared" si="13"/>
        <v>0</v>
      </c>
      <c r="P40" s="663">
        <f>P39</f>
        <v>453000</v>
      </c>
      <c r="Q40" s="660">
        <f t="shared" si="13"/>
        <v>0</v>
      </c>
      <c r="R40" s="660">
        <f t="shared" si="13"/>
        <v>0</v>
      </c>
      <c r="S40" s="660">
        <f t="shared" si="13"/>
        <v>0</v>
      </c>
      <c r="T40" s="663">
        <f>T39</f>
        <v>0</v>
      </c>
      <c r="U40" s="491">
        <f>U39</f>
        <v>883000</v>
      </c>
    </row>
    <row r="41" spans="2:21" s="8" customFormat="1" ht="28.5" customHeight="1" thickBot="1">
      <c r="B41" s="653">
        <v>14</v>
      </c>
      <c r="C41" s="654" t="s">
        <v>119</v>
      </c>
      <c r="D41" s="569" t="s">
        <v>93</v>
      </c>
      <c r="E41" s="656">
        <v>190000</v>
      </c>
      <c r="F41" s="656">
        <v>190000</v>
      </c>
      <c r="G41" s="656">
        <v>0</v>
      </c>
      <c r="H41" s="665">
        <f>E41+F41+G41</f>
        <v>380000</v>
      </c>
      <c r="I41" s="656">
        <v>193000</v>
      </c>
      <c r="J41" s="656">
        <v>622000</v>
      </c>
      <c r="K41" s="656">
        <v>0</v>
      </c>
      <c r="L41" s="667">
        <f>H41+I41+J41+K41</f>
        <v>1195000</v>
      </c>
      <c r="M41" s="656">
        <v>399000</v>
      </c>
      <c r="N41" s="656">
        <v>0</v>
      </c>
      <c r="O41" s="656">
        <v>0</v>
      </c>
      <c r="P41" s="672">
        <f>M41+N41+O41</f>
        <v>399000</v>
      </c>
      <c r="Q41" s="656">
        <v>0</v>
      </c>
      <c r="R41" s="656">
        <v>477030</v>
      </c>
      <c r="S41" s="656">
        <v>0</v>
      </c>
      <c r="T41" s="658">
        <f>Q41+R41+S41</f>
        <v>477030</v>
      </c>
      <c r="U41" s="761">
        <f>L41+P41+T41</f>
        <v>2071030</v>
      </c>
    </row>
    <row r="42" spans="2:21" s="8" customFormat="1" ht="28.5" customHeight="1" thickBot="1">
      <c r="B42" s="655"/>
      <c r="C42" s="567" t="s">
        <v>120</v>
      </c>
      <c r="D42" s="566" t="s">
        <v>5</v>
      </c>
      <c r="E42" s="673">
        <f aca="true" t="shared" si="14" ref="E42:U42">E41</f>
        <v>190000</v>
      </c>
      <c r="F42" s="673">
        <f t="shared" si="14"/>
        <v>190000</v>
      </c>
      <c r="G42" s="680">
        <f t="shared" si="14"/>
        <v>0</v>
      </c>
      <c r="H42" s="676">
        <f t="shared" si="14"/>
        <v>380000</v>
      </c>
      <c r="I42" s="676">
        <f t="shared" si="14"/>
        <v>193000</v>
      </c>
      <c r="J42" s="676">
        <f t="shared" si="14"/>
        <v>622000</v>
      </c>
      <c r="K42" s="262">
        <f t="shared" si="14"/>
        <v>0</v>
      </c>
      <c r="L42" s="262">
        <f t="shared" si="14"/>
        <v>1195000</v>
      </c>
      <c r="M42" s="262">
        <f t="shared" si="14"/>
        <v>399000</v>
      </c>
      <c r="N42" s="262">
        <f t="shared" si="14"/>
        <v>0</v>
      </c>
      <c r="O42" s="262">
        <f t="shared" si="14"/>
        <v>0</v>
      </c>
      <c r="P42" s="262">
        <f t="shared" si="14"/>
        <v>399000</v>
      </c>
      <c r="Q42" s="262">
        <f t="shared" si="14"/>
        <v>0</v>
      </c>
      <c r="R42" s="262">
        <f t="shared" si="14"/>
        <v>477030</v>
      </c>
      <c r="S42" s="262">
        <f t="shared" si="14"/>
        <v>0</v>
      </c>
      <c r="T42" s="262">
        <f t="shared" si="14"/>
        <v>477030</v>
      </c>
      <c r="U42" s="491">
        <f t="shared" si="14"/>
        <v>2071030</v>
      </c>
    </row>
    <row r="43" spans="2:21" s="31" customFormat="1" ht="13.5" thickBot="1">
      <c r="B43" s="134"/>
      <c r="C43" s="114"/>
      <c r="D43" s="93" t="s">
        <v>22</v>
      </c>
      <c r="E43" s="96">
        <f aca="true" t="shared" si="15" ref="E43:T43">E11+E13+E16+E18+E21+E23+E26+E28+E32+E34+E40+E41</f>
        <v>1521165.74</v>
      </c>
      <c r="F43" s="96">
        <f t="shared" si="15"/>
        <v>1696282.38</v>
      </c>
      <c r="G43" s="96">
        <f t="shared" si="15"/>
        <v>3737352.43</v>
      </c>
      <c r="H43" s="96">
        <f t="shared" si="15"/>
        <v>6954800.550000001</v>
      </c>
      <c r="I43" s="96">
        <f t="shared" si="15"/>
        <v>1407766.97</v>
      </c>
      <c r="J43" s="96">
        <f t="shared" si="15"/>
        <v>4225658.73</v>
      </c>
      <c r="K43" s="96">
        <f t="shared" si="15"/>
        <v>447976.38</v>
      </c>
      <c r="L43" s="96">
        <f t="shared" si="15"/>
        <v>13036202.63</v>
      </c>
      <c r="M43" s="96">
        <f t="shared" si="15"/>
        <v>7536832.52</v>
      </c>
      <c r="N43" s="96">
        <f t="shared" si="15"/>
        <v>1265464.83</v>
      </c>
      <c r="O43" s="96">
        <f t="shared" si="15"/>
        <v>39293.75</v>
      </c>
      <c r="P43" s="96">
        <f t="shared" si="15"/>
        <v>8841591.1</v>
      </c>
      <c r="Q43" s="96">
        <f t="shared" si="15"/>
        <v>3516833.26</v>
      </c>
      <c r="R43" s="96">
        <f t="shared" si="15"/>
        <v>4021877.13</v>
      </c>
      <c r="S43" s="96">
        <f t="shared" si="15"/>
        <v>1675570.88</v>
      </c>
      <c r="T43" s="96">
        <f t="shared" si="15"/>
        <v>9214281.27</v>
      </c>
      <c r="U43" s="96">
        <f>U11+U13+U16+U18+U21+U23+U26+U28+U32+U34+U36+U38+U40+U42</f>
        <v>33203605</v>
      </c>
    </row>
    <row r="44" spans="2:5" s="148" customFormat="1" ht="12.75">
      <c r="B44" s="24"/>
      <c r="C44" s="24"/>
      <c r="D44" s="145"/>
      <c r="E44" s="279"/>
    </row>
    <row r="45" spans="2:6" s="148" customFormat="1" ht="12.75">
      <c r="B45" s="24"/>
      <c r="E45" s="100"/>
      <c r="F45" s="277"/>
    </row>
    <row r="46" spans="2:18" s="148" customFormat="1" ht="12.75">
      <c r="B46" s="24"/>
      <c r="C46" s="24"/>
      <c r="D46" s="145"/>
      <c r="E46" s="71"/>
      <c r="F46" s="277"/>
      <c r="R46" s="565"/>
    </row>
    <row r="47" spans="3:6" s="36" customFormat="1" ht="12.75">
      <c r="C47" s="65"/>
      <c r="D47" s="18"/>
      <c r="E47" s="58"/>
      <c r="F47" s="275"/>
    </row>
    <row r="48" spans="5:6" s="18" customFormat="1" ht="12.75">
      <c r="E48" s="33"/>
      <c r="F48" s="276"/>
    </row>
    <row r="49" spans="1:8" ht="12.75">
      <c r="A49" s="197"/>
      <c r="B49" s="219"/>
      <c r="C49" s="218"/>
      <c r="D49" s="219"/>
      <c r="E49" s="240"/>
      <c r="F49" s="299"/>
      <c r="G49" s="220"/>
      <c r="H49" s="220"/>
    </row>
    <row r="50" spans="1:8" ht="12.75">
      <c r="A50" s="197"/>
      <c r="B50" s="219"/>
      <c r="C50" s="218"/>
      <c r="D50" s="219"/>
      <c r="E50" s="240"/>
      <c r="F50" s="299"/>
      <c r="G50" s="220"/>
      <c r="H50" s="220"/>
    </row>
    <row r="51" spans="1:8" ht="12.75">
      <c r="A51" s="197"/>
      <c r="B51" s="197"/>
      <c r="C51" s="218"/>
      <c r="D51" s="219"/>
      <c r="E51" s="240"/>
      <c r="F51" s="299"/>
      <c r="G51" s="220"/>
      <c r="H51" s="220"/>
    </row>
    <row r="52" spans="1:8" ht="12.75">
      <c r="A52" s="197"/>
      <c r="B52" s="197"/>
      <c r="C52" s="218"/>
      <c r="D52" s="219"/>
      <c r="E52" s="240"/>
      <c r="F52" s="299"/>
      <c r="G52" s="220"/>
      <c r="H52" s="220"/>
    </row>
    <row r="53" spans="1:8" ht="12.75">
      <c r="A53" s="197"/>
      <c r="B53" s="197"/>
      <c r="C53" s="218"/>
      <c r="D53" s="219"/>
      <c r="E53" s="240"/>
      <c r="F53" s="299"/>
      <c r="G53" s="220"/>
      <c r="H53" s="220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  <row r="981" spans="1:4" ht="12.75">
      <c r="A981" s="197"/>
      <c r="B981" s="197"/>
      <c r="C981" s="218"/>
      <c r="D981" s="219"/>
    </row>
    <row r="982" spans="1:4" ht="12.75">
      <c r="A982" s="197"/>
      <c r="B982" s="197"/>
      <c r="C982" s="218"/>
      <c r="D982" s="219"/>
    </row>
    <row r="983" spans="1:4" ht="12.75">
      <c r="A983" s="197"/>
      <c r="B983" s="197"/>
      <c r="C983" s="218"/>
      <c r="D983" s="219"/>
    </row>
    <row r="984" spans="1:4" ht="12.75">
      <c r="A984" s="197"/>
      <c r="B984" s="197"/>
      <c r="C984" s="218"/>
      <c r="D984" s="219"/>
    </row>
  </sheetData>
  <sheetProtection selectLockedCells="1" selectUnlockedCells="1"/>
  <mergeCells count="24"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  <mergeCell ref="B10:B11"/>
    <mergeCell ref="B12:B13"/>
    <mergeCell ref="B14:B16"/>
    <mergeCell ref="C17:C18"/>
    <mergeCell ref="B17:B18"/>
    <mergeCell ref="C14:C16"/>
    <mergeCell ref="C10:C11"/>
    <mergeCell ref="C12:C13"/>
    <mergeCell ref="C35:C36"/>
    <mergeCell ref="C29:C32"/>
    <mergeCell ref="B29:B32"/>
    <mergeCell ref="B33:B34"/>
    <mergeCell ref="C33:C34"/>
    <mergeCell ref="C27:C28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155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913"/>
      <c r="C8" s="913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4">
        <v>8000</v>
      </c>
      <c r="G10" s="63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24">
        <f>L10+M10+N10</f>
        <v>14390</v>
      </c>
      <c r="P10" s="635">
        <v>0</v>
      </c>
      <c r="Q10" s="305">
        <v>0</v>
      </c>
      <c r="R10" s="636">
        <v>0</v>
      </c>
      <c r="S10" s="524">
        <f>P10+Q10+R10</f>
        <v>0</v>
      </c>
      <c r="T10" s="630">
        <f>K10+O10+S10</f>
        <v>165390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7">
        <v>0</v>
      </c>
      <c r="G11" s="63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24">
        <f>L11+M11+N11</f>
        <v>0</v>
      </c>
      <c r="P11" s="639">
        <v>0</v>
      </c>
      <c r="Q11" s="305">
        <v>0</v>
      </c>
      <c r="R11" s="640">
        <v>0</v>
      </c>
      <c r="S11" s="524">
        <f>P11+Q11+R11</f>
        <v>0</v>
      </c>
      <c r="T11" s="630">
        <f>K11+O11+S11</f>
        <v>0</v>
      </c>
    </row>
    <row r="12" spans="2:20" ht="23.25" customHeight="1" thickBot="1">
      <c r="B12" s="302"/>
      <c r="C12" s="303" t="s">
        <v>5</v>
      </c>
      <c r="D12" s="632">
        <f aca="true" t="shared" si="0" ref="D12:I12">SUM(D10:D11)</f>
        <v>23000</v>
      </c>
      <c r="E12" s="632">
        <f t="shared" si="0"/>
        <v>23000</v>
      </c>
      <c r="F12" s="632">
        <f t="shared" si="0"/>
        <v>8000</v>
      </c>
      <c r="G12" s="641">
        <f t="shared" si="0"/>
        <v>54000</v>
      </c>
      <c r="H12" s="641">
        <f t="shared" si="0"/>
        <v>23000</v>
      </c>
      <c r="I12" s="632">
        <f t="shared" si="0"/>
        <v>74000</v>
      </c>
      <c r="J12" s="421">
        <f aca="true" t="shared" si="1" ref="J12:T12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4">
        <f t="shared" si="1"/>
        <v>14390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165390</v>
      </c>
    </row>
    <row r="13" spans="4:20" ht="12.75">
      <c r="D13" s="64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4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79" t="s">
        <v>123</v>
      </c>
      <c r="G16" s="580" t="s">
        <v>124</v>
      </c>
      <c r="H16" s="581" t="s">
        <v>125</v>
      </c>
      <c r="I16" s="572" t="s">
        <v>126</v>
      </c>
      <c r="J16" s="582" t="s">
        <v>127</v>
      </c>
      <c r="K16" s="583" t="s">
        <v>128</v>
      </c>
      <c r="L16" s="582" t="s">
        <v>129</v>
      </c>
      <c r="M16" s="584" t="s">
        <v>130</v>
      </c>
      <c r="N16" s="601" t="s">
        <v>131</v>
      </c>
      <c r="O16" s="582" t="s">
        <v>132</v>
      </c>
      <c r="P16" s="585" t="s">
        <v>133</v>
      </c>
      <c r="Q16" s="584" t="s">
        <v>134</v>
      </c>
      <c r="R16" s="601" t="s">
        <v>135</v>
      </c>
      <c r="S16" s="389" t="s">
        <v>115</v>
      </c>
      <c r="T16" s="60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4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3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4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36">
        <f>K18+O18+S18</f>
        <v>32000</v>
      </c>
    </row>
    <row r="19" spans="2:20" s="19" customFormat="1" ht="12.75" customHeight="1" thickBot="1">
      <c r="B19" s="302"/>
      <c r="C19" s="303" t="s">
        <v>5</v>
      </c>
      <c r="D19" s="632">
        <f aca="true" t="shared" si="2" ref="D19:I19">SUM(D17:D18)</f>
        <v>23000</v>
      </c>
      <c r="E19" s="632">
        <f t="shared" si="2"/>
        <v>23000</v>
      </c>
      <c r="F19" s="632">
        <f t="shared" si="2"/>
        <v>42000</v>
      </c>
      <c r="G19" s="645">
        <f t="shared" si="2"/>
        <v>88000</v>
      </c>
      <c r="H19" s="645">
        <f t="shared" si="2"/>
        <v>34000</v>
      </c>
      <c r="I19" s="641">
        <f t="shared" si="2"/>
        <v>180550</v>
      </c>
      <c r="J19" s="421">
        <f aca="true" t="shared" si="3" ref="J19:T19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494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79" t="s">
        <v>123</v>
      </c>
      <c r="F7" s="580" t="s">
        <v>124</v>
      </c>
      <c r="G7" s="581" t="s">
        <v>125</v>
      </c>
      <c r="H7" s="572" t="s">
        <v>126</v>
      </c>
      <c r="I7" s="582" t="s">
        <v>127</v>
      </c>
      <c r="J7" s="583" t="s">
        <v>128</v>
      </c>
      <c r="K7" s="582" t="s">
        <v>129</v>
      </c>
      <c r="L7" s="584" t="s">
        <v>130</v>
      </c>
      <c r="M7" s="601" t="s">
        <v>131</v>
      </c>
      <c r="N7" s="582" t="s">
        <v>132</v>
      </c>
      <c r="O7" s="585" t="s">
        <v>133</v>
      </c>
      <c r="P7" s="584" t="s">
        <v>134</v>
      </c>
      <c r="Q7" s="601" t="s">
        <v>135</v>
      </c>
      <c r="R7" s="389" t="s">
        <v>115</v>
      </c>
      <c r="S7" s="607" t="s">
        <v>141</v>
      </c>
    </row>
    <row r="8" spans="1:19" ht="49.5" customHeight="1" thickBot="1">
      <c r="A8" s="271">
        <v>1</v>
      </c>
      <c r="B8" s="345" t="s">
        <v>86</v>
      </c>
      <c r="C8" s="495">
        <v>5000</v>
      </c>
      <c r="D8" s="495">
        <v>5000</v>
      </c>
      <c r="E8" s="495">
        <v>12000</v>
      </c>
      <c r="F8" s="496">
        <f>C8+D8+E8</f>
        <v>22000</v>
      </c>
      <c r="G8" s="495">
        <v>16000</v>
      </c>
      <c r="H8" s="495">
        <v>112890</v>
      </c>
      <c r="I8" s="495">
        <v>0</v>
      </c>
      <c r="J8" s="545">
        <f>F8+G8+H8+I8</f>
        <v>150890</v>
      </c>
      <c r="K8" s="495">
        <v>159950</v>
      </c>
      <c r="L8" s="495">
        <v>0</v>
      </c>
      <c r="M8" s="495">
        <v>0</v>
      </c>
      <c r="N8" s="545">
        <f>K8+L8+M8</f>
        <v>159950</v>
      </c>
      <c r="O8" s="495">
        <v>0</v>
      </c>
      <c r="P8" s="495">
        <v>0</v>
      </c>
      <c r="Q8" s="495">
        <v>0</v>
      </c>
      <c r="R8" s="546">
        <f>O8+P8+Q8</f>
        <v>0</v>
      </c>
      <c r="S8" s="741">
        <f>J8+N8+R8</f>
        <v>310840</v>
      </c>
    </row>
    <row r="9" spans="1:19" ht="54" customHeight="1" thickBot="1">
      <c r="A9" s="300">
        <v>2</v>
      </c>
      <c r="B9" s="352" t="s">
        <v>93</v>
      </c>
      <c r="C9" s="495">
        <v>16000</v>
      </c>
      <c r="D9" s="495">
        <v>16000</v>
      </c>
      <c r="E9" s="495">
        <v>0</v>
      </c>
      <c r="F9" s="496">
        <f>C9+D9+E9</f>
        <v>32000</v>
      </c>
      <c r="G9" s="495">
        <v>0</v>
      </c>
      <c r="H9" s="495">
        <v>0</v>
      </c>
      <c r="I9" s="495">
        <v>0</v>
      </c>
      <c r="J9" s="545">
        <f>F9+G9+H9+I9</f>
        <v>32000</v>
      </c>
      <c r="K9" s="495">
        <v>0</v>
      </c>
      <c r="L9" s="495">
        <v>0</v>
      </c>
      <c r="M9" s="495">
        <v>0</v>
      </c>
      <c r="N9" s="545">
        <f>K9+L9+M9</f>
        <v>0</v>
      </c>
      <c r="O9" s="495">
        <v>0</v>
      </c>
      <c r="P9" s="495">
        <v>0</v>
      </c>
      <c r="Q9" s="495">
        <v>0</v>
      </c>
      <c r="R9" s="546">
        <f>O9+P9+Q9</f>
        <v>0</v>
      </c>
      <c r="S9" s="741">
        <f>J9+N9+R9</f>
        <v>32000</v>
      </c>
    </row>
    <row r="10" spans="1:19" ht="13.5" thickBot="1">
      <c r="A10" s="79"/>
      <c r="B10" s="250" t="s">
        <v>5</v>
      </c>
      <c r="C10" s="497">
        <f aca="true" t="shared" si="0" ref="C10:H10">SUM(C8:C9)</f>
        <v>21000</v>
      </c>
      <c r="D10" s="497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58">
        <f aca="true" t="shared" si="1" ref="I10:S10">SUM(I8:I9)</f>
        <v>0</v>
      </c>
      <c r="J10" s="558">
        <f t="shared" si="1"/>
        <v>182890</v>
      </c>
      <c r="K10" s="558">
        <f t="shared" si="1"/>
        <v>159950</v>
      </c>
      <c r="L10" s="558">
        <f t="shared" si="1"/>
        <v>0</v>
      </c>
      <c r="M10" s="558">
        <f t="shared" si="1"/>
        <v>0</v>
      </c>
      <c r="N10" s="558">
        <f t="shared" si="1"/>
        <v>159950</v>
      </c>
      <c r="O10" s="560">
        <f t="shared" si="1"/>
        <v>0</v>
      </c>
      <c r="P10" s="559">
        <f t="shared" si="1"/>
        <v>0</v>
      </c>
      <c r="Q10" s="559">
        <f t="shared" si="1"/>
        <v>0</v>
      </c>
      <c r="R10" s="559">
        <f t="shared" si="1"/>
        <v>0</v>
      </c>
      <c r="S10" s="558">
        <f t="shared" si="1"/>
        <v>342840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494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79" t="s">
        <v>123</v>
      </c>
      <c r="F16" s="580" t="s">
        <v>124</v>
      </c>
      <c r="G16" s="581" t="s">
        <v>125</v>
      </c>
      <c r="H16" s="572" t="s">
        <v>126</v>
      </c>
      <c r="I16" s="582" t="s">
        <v>127</v>
      </c>
      <c r="J16" s="583" t="s">
        <v>128</v>
      </c>
      <c r="K16" s="582" t="s">
        <v>129</v>
      </c>
      <c r="L16" s="584" t="s">
        <v>130</v>
      </c>
      <c r="M16" s="601" t="s">
        <v>131</v>
      </c>
      <c r="N16" s="582" t="s">
        <v>132</v>
      </c>
      <c r="O16" s="585" t="s">
        <v>133</v>
      </c>
      <c r="P16" s="584" t="s">
        <v>134</v>
      </c>
      <c r="Q16" s="601" t="s">
        <v>135</v>
      </c>
      <c r="R16" s="389" t="s">
        <v>115</v>
      </c>
      <c r="S16" s="607" t="s">
        <v>141</v>
      </c>
    </row>
    <row r="17" spans="1:19" ht="39" thickBot="1">
      <c r="A17" s="271">
        <v>1</v>
      </c>
      <c r="B17" s="345" t="s">
        <v>86</v>
      </c>
      <c r="C17" s="495">
        <v>4000</v>
      </c>
      <c r="D17" s="495">
        <v>4000</v>
      </c>
      <c r="E17" s="495">
        <v>15000</v>
      </c>
      <c r="F17" s="496">
        <f>C17+D17+E17</f>
        <v>23000</v>
      </c>
      <c r="G17" s="495">
        <v>9000</v>
      </c>
      <c r="H17" s="495">
        <v>185410</v>
      </c>
      <c r="I17" s="495">
        <v>0</v>
      </c>
      <c r="J17" s="545">
        <f>F17+G17+H17+I17</f>
        <v>217410</v>
      </c>
      <c r="K17" s="495">
        <v>185410</v>
      </c>
      <c r="L17" s="495">
        <v>0</v>
      </c>
      <c r="M17" s="495">
        <v>0</v>
      </c>
      <c r="N17" s="545">
        <f>K17+L17+M17</f>
        <v>185410</v>
      </c>
      <c r="O17" s="495">
        <v>0</v>
      </c>
      <c r="P17" s="495">
        <v>0</v>
      </c>
      <c r="Q17" s="495">
        <v>0</v>
      </c>
      <c r="R17" s="546">
        <f>O17+P17+Q17</f>
        <v>0</v>
      </c>
      <c r="S17" s="741">
        <f>J17+N17+R17</f>
        <v>402820</v>
      </c>
    </row>
    <row r="18" spans="1:19" ht="39" thickBot="1">
      <c r="A18" s="300">
        <v>2</v>
      </c>
      <c r="B18" s="352" t="s">
        <v>93</v>
      </c>
      <c r="C18" s="495">
        <v>14000</v>
      </c>
      <c r="D18" s="495">
        <v>14000</v>
      </c>
      <c r="E18" s="495">
        <v>60000</v>
      </c>
      <c r="F18" s="496">
        <f>C18+D18+E18</f>
        <v>88000</v>
      </c>
      <c r="G18" s="495">
        <v>20000</v>
      </c>
      <c r="H18" s="495">
        <v>125000</v>
      </c>
      <c r="I18" s="495">
        <v>0</v>
      </c>
      <c r="J18" s="545">
        <f>F18+G18+H18+I18</f>
        <v>233000</v>
      </c>
      <c r="K18" s="495">
        <v>125000</v>
      </c>
      <c r="L18" s="495">
        <v>0</v>
      </c>
      <c r="M18" s="495">
        <v>0</v>
      </c>
      <c r="N18" s="545">
        <f>K18+L18+M18</f>
        <v>125000</v>
      </c>
      <c r="O18" s="495">
        <v>0</v>
      </c>
      <c r="P18" s="495">
        <v>0</v>
      </c>
      <c r="Q18" s="495">
        <v>0</v>
      </c>
      <c r="R18" s="546">
        <f>O18+P18+Q18</f>
        <v>0</v>
      </c>
      <c r="S18" s="741">
        <f>J18+N18+R18</f>
        <v>358000</v>
      </c>
    </row>
    <row r="19" spans="1:19" ht="13.5" thickBot="1">
      <c r="A19" s="79"/>
      <c r="B19" s="80" t="s">
        <v>5</v>
      </c>
      <c r="C19" s="497">
        <f aca="true" t="shared" si="2" ref="C19:N19">SUM(C17:C18)</f>
        <v>18000</v>
      </c>
      <c r="D19" s="497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58">
        <f t="shared" si="2"/>
        <v>0</v>
      </c>
      <c r="J19" s="558">
        <f t="shared" si="2"/>
        <v>450410</v>
      </c>
      <c r="K19" s="558">
        <f t="shared" si="2"/>
        <v>310410</v>
      </c>
      <c r="L19" s="558">
        <f t="shared" si="2"/>
        <v>0</v>
      </c>
      <c r="M19" s="558">
        <f t="shared" si="2"/>
        <v>0</v>
      </c>
      <c r="N19" s="558">
        <f t="shared" si="2"/>
        <v>310410</v>
      </c>
      <c r="O19" s="560">
        <f>SUM(O17:O18)</f>
        <v>0</v>
      </c>
      <c r="P19" s="559">
        <f>SUM(P17:P18)</f>
        <v>0</v>
      </c>
      <c r="Q19" s="559">
        <f>SUM(Q17:Q18)</f>
        <v>0</v>
      </c>
      <c r="R19" s="559">
        <f>SUM(R17:R18)</f>
        <v>0</v>
      </c>
      <c r="S19" s="558">
        <f>SUM(S17:S18)</f>
        <v>760820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9" width="10.140625" style="82" bestFit="1" customWidth="1"/>
    <col min="10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165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2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24">
        <f>P10+Q10+R10</f>
        <v>0</v>
      </c>
      <c r="T10" s="740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24">
        <f>P11+Q11+R11</f>
        <v>0</v>
      </c>
      <c r="T11" s="740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32">
        <f t="shared" si="0"/>
        <v>46000</v>
      </c>
      <c r="G12" s="632">
        <f t="shared" si="0"/>
        <v>124000</v>
      </c>
      <c r="H12" s="632">
        <f t="shared" si="0"/>
        <v>30000</v>
      </c>
      <c r="I12" s="632">
        <f t="shared" si="0"/>
        <v>202000</v>
      </c>
      <c r="J12" s="421">
        <f aca="true" t="shared" si="1" ref="J12:T12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493230</v>
      </c>
    </row>
    <row r="13" spans="2:3" s="78" customFormat="1" ht="24" customHeight="1">
      <c r="B13" s="15"/>
      <c r="C13" s="241"/>
    </row>
    <row r="14" spans="2:8" s="78" customFormat="1" ht="12.75">
      <c r="B14" s="106" t="s">
        <v>166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3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79" t="s">
        <v>123</v>
      </c>
      <c r="G18" s="580" t="s">
        <v>124</v>
      </c>
      <c r="H18" s="581" t="s">
        <v>125</v>
      </c>
      <c r="I18" s="572" t="s">
        <v>126</v>
      </c>
      <c r="J18" s="582" t="s">
        <v>127</v>
      </c>
      <c r="K18" s="583" t="s">
        <v>128</v>
      </c>
      <c r="L18" s="582" t="s">
        <v>129</v>
      </c>
      <c r="M18" s="584" t="s">
        <v>130</v>
      </c>
      <c r="N18" s="601" t="s">
        <v>131</v>
      </c>
      <c r="O18" s="582" t="s">
        <v>132</v>
      </c>
      <c r="P18" s="585" t="s">
        <v>133</v>
      </c>
      <c r="Q18" s="584" t="s">
        <v>134</v>
      </c>
      <c r="R18" s="601" t="s">
        <v>135</v>
      </c>
      <c r="S18" s="389" t="s">
        <v>115</v>
      </c>
      <c r="T18" s="60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155000</v>
      </c>
      <c r="O19" s="408">
        <f>L19+M19+N19</f>
        <v>255000</v>
      </c>
      <c r="P19" s="305">
        <v>0</v>
      </c>
      <c r="Q19" s="305">
        <v>0</v>
      </c>
      <c r="R19" s="305">
        <v>720</v>
      </c>
      <c r="S19" s="524">
        <v>0</v>
      </c>
      <c r="T19" s="740">
        <f>K19+O19+S19</f>
        <v>592450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24">
        <f>P20+Q20+R20</f>
        <v>0</v>
      </c>
      <c r="T20" s="740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32">
        <f t="shared" si="2"/>
        <v>24000</v>
      </c>
      <c r="G21" s="632">
        <f t="shared" si="2"/>
        <v>178000</v>
      </c>
      <c r="H21" s="632">
        <f t="shared" si="2"/>
        <v>70000</v>
      </c>
      <c r="I21" s="632">
        <f t="shared" si="2"/>
        <v>103450</v>
      </c>
      <c r="J21" s="421">
        <f aca="true" t="shared" si="3" ref="J21:O21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155000</v>
      </c>
      <c r="O21" s="421">
        <f t="shared" si="3"/>
        <v>255000</v>
      </c>
      <c r="P21" s="564">
        <f>SUM(P19:P20)</f>
        <v>0</v>
      </c>
      <c r="Q21" s="474">
        <f>SUM(Q19:Q20)</f>
        <v>0</v>
      </c>
      <c r="R21" s="474">
        <f>SUM(R19:R20)</f>
        <v>720</v>
      </c>
      <c r="S21" s="474">
        <f>SUM(S19:S20)</f>
        <v>0</v>
      </c>
      <c r="T21" s="421">
        <f>SUM(T19:T20)</f>
        <v>606450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36"/>
      <c r="C23" s="836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ht="12.75">
      <c r="B5" s="40"/>
    </row>
    <row r="6" ht="12.75">
      <c r="C6" s="63" t="s">
        <v>144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292208</v>
      </c>
      <c r="M9" s="309">
        <v>316756</v>
      </c>
      <c r="N9" s="309">
        <v>337968</v>
      </c>
      <c r="O9" s="524">
        <f>L9+M9+N9</f>
        <v>946932</v>
      </c>
      <c r="P9" s="309">
        <v>235362</v>
      </c>
      <c r="Q9" s="309">
        <v>159948</v>
      </c>
      <c r="R9" s="309">
        <v>2400</v>
      </c>
      <c r="S9" s="727">
        <f>P9+Q9+R9</f>
        <v>397710</v>
      </c>
      <c r="T9" s="728">
        <f>K9+O9+S9</f>
        <v>1995408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1911784</v>
      </c>
      <c r="M10" s="309">
        <v>2098542</v>
      </c>
      <c r="N10" s="309">
        <v>1866222</v>
      </c>
      <c r="O10" s="524">
        <f>L10+M10+N10</f>
        <v>5876548</v>
      </c>
      <c r="P10" s="309">
        <v>1622860</v>
      </c>
      <c r="Q10" s="309">
        <v>1622080</v>
      </c>
      <c r="R10" s="309">
        <v>1749506</v>
      </c>
      <c r="S10" s="727">
        <f>P10+Q10+R10</f>
        <v>4994446</v>
      </c>
      <c r="T10" s="728">
        <f>K10+O10+S10</f>
        <v>22022342</v>
      </c>
    </row>
    <row r="11" spans="2:20" ht="38.25" customHeight="1" thickBot="1">
      <c r="B11" s="730">
        <v>3</v>
      </c>
      <c r="C11" s="731" t="s">
        <v>168</v>
      </c>
      <c r="D11" s="732">
        <v>300000</v>
      </c>
      <c r="E11" s="732">
        <v>532690</v>
      </c>
      <c r="F11" s="733">
        <v>615520</v>
      </c>
      <c r="G11" s="419">
        <f>D11+E11+F11</f>
        <v>1448210</v>
      </c>
      <c r="H11" s="732">
        <v>471040</v>
      </c>
      <c r="I11" s="732">
        <v>458000</v>
      </c>
      <c r="J11" s="732">
        <v>508800</v>
      </c>
      <c r="K11" s="408">
        <f>G11+H11+I11+J11</f>
        <v>2886050</v>
      </c>
      <c r="L11" s="732">
        <v>494720</v>
      </c>
      <c r="M11" s="732">
        <v>645760</v>
      </c>
      <c r="N11" s="732">
        <v>620800</v>
      </c>
      <c r="O11" s="524">
        <f>L11+M11+N11</f>
        <v>1761280</v>
      </c>
      <c r="P11" s="735">
        <v>408320</v>
      </c>
      <c r="Q11" s="734">
        <v>552960</v>
      </c>
      <c r="R11" s="734">
        <v>768000</v>
      </c>
      <c r="S11" s="727">
        <f>P11+Q11+R11</f>
        <v>1729280</v>
      </c>
      <c r="T11" s="728">
        <f>K11+O11+S11</f>
        <v>6376610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2698712</v>
      </c>
      <c r="M12" s="307">
        <f t="shared" si="0"/>
        <v>3061058</v>
      </c>
      <c r="N12" s="307">
        <f t="shared" si="0"/>
        <v>2824990</v>
      </c>
      <c r="O12" s="307">
        <f t="shared" si="0"/>
        <v>8584760</v>
      </c>
      <c r="P12" s="307">
        <f t="shared" si="0"/>
        <v>2266542</v>
      </c>
      <c r="Q12" s="307">
        <f t="shared" si="0"/>
        <v>2334988</v>
      </c>
      <c r="R12" s="307">
        <f t="shared" si="0"/>
        <v>2519906</v>
      </c>
      <c r="S12" s="307">
        <f t="shared" si="0"/>
        <v>7121436</v>
      </c>
      <c r="T12" s="307">
        <f t="shared" si="0"/>
        <v>30394360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/>
    </row>
    <row r="15" spans="2:3" s="19" customFormat="1" ht="12.75" customHeight="1">
      <c r="B15" s="836"/>
      <c r="C15" s="836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2" width="10.140625" style="36" bestFit="1" customWidth="1"/>
    <col min="13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6" ht="12.75">
      <c r="B6" s="36"/>
    </row>
    <row r="7" ht="12.75">
      <c r="B7" s="63" t="s">
        <v>145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787" t="s">
        <v>1</v>
      </c>
      <c r="D10" s="686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ht="38.25" customHeight="1" thickBot="1">
      <c r="B11" s="308">
        <v>1</v>
      </c>
      <c r="C11" s="404" t="s">
        <v>93</v>
      </c>
      <c r="D11" s="78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24">
        <f>G11+H11+I11+J11</f>
        <v>123160.5</v>
      </c>
      <c r="L11" s="409">
        <v>36551.5</v>
      </c>
      <c r="M11" s="524">
        <v>29602</v>
      </c>
      <c r="N11" s="409">
        <v>34048</v>
      </c>
      <c r="O11" s="525">
        <f>L11+M11+N11</f>
        <v>100201.5</v>
      </c>
      <c r="P11" s="417">
        <v>33559.5</v>
      </c>
      <c r="Q11" s="527">
        <f>34130-17386.5</f>
        <v>16743.5</v>
      </c>
      <c r="R11" s="527">
        <f>6758.5+17386.5</f>
        <v>24145</v>
      </c>
      <c r="S11" s="527">
        <f>P11+Q11+R11</f>
        <v>74448</v>
      </c>
      <c r="T11" s="418">
        <f>K11+O11+S11</f>
        <v>297810</v>
      </c>
    </row>
    <row r="12" spans="2:20" s="34" customFormat="1" ht="13.5" thickBot="1">
      <c r="B12" s="51"/>
      <c r="C12" s="788" t="s">
        <v>5</v>
      </c>
      <c r="D12" s="413">
        <f aca="true" t="shared" si="0" ref="D12:T12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26">
        <f t="shared" si="0"/>
        <v>123160.5</v>
      </c>
      <c r="L12" s="387">
        <f t="shared" si="0"/>
        <v>36551.5</v>
      </c>
      <c r="M12" s="526">
        <f t="shared" si="0"/>
        <v>29602</v>
      </c>
      <c r="N12" s="387">
        <f t="shared" si="0"/>
        <v>34048</v>
      </c>
      <c r="O12" s="470">
        <f t="shared" si="0"/>
        <v>100201.5</v>
      </c>
      <c r="P12" s="470">
        <f t="shared" si="0"/>
        <v>33559.5</v>
      </c>
      <c r="Q12" s="470">
        <f t="shared" si="0"/>
        <v>16743.5</v>
      </c>
      <c r="R12" s="470">
        <f t="shared" si="0"/>
        <v>24145</v>
      </c>
      <c r="S12" s="470">
        <f t="shared" si="0"/>
        <v>74448</v>
      </c>
      <c r="T12" s="387">
        <f t="shared" si="0"/>
        <v>297810</v>
      </c>
    </row>
    <row r="13" spans="2:4" s="47" customFormat="1" ht="12.75">
      <c r="B13" s="46"/>
      <c r="D13" s="52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25"/>
  <sheetViews>
    <sheetView zoomScalePageLayoutView="0" workbookViewId="0" topLeftCell="B4">
      <selection activeCell="S12" sqref="S1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914"/>
      <c r="F4" s="914"/>
    </row>
    <row r="7" ht="12.75">
      <c r="C7" s="63" t="s">
        <v>143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24">
        <f>H11+I11+J11+K11</f>
        <v>65110</v>
      </c>
      <c r="M11" s="409">
        <v>0</v>
      </c>
      <c r="N11" s="524">
        <v>0</v>
      </c>
      <c r="O11" s="409">
        <v>0</v>
      </c>
      <c r="P11" s="409">
        <f>M11+N11+O11</f>
        <v>0</v>
      </c>
      <c r="Q11" s="417">
        <v>0</v>
      </c>
      <c r="R11" s="527">
        <v>0</v>
      </c>
      <c r="S11" s="527">
        <v>25000</v>
      </c>
      <c r="T11" s="527">
        <f>Q11+R11+S11</f>
        <v>25000</v>
      </c>
      <c r="U11" s="557">
        <f>L11+P11+T11</f>
        <v>90110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26">
        <f t="shared" si="0"/>
        <v>65110</v>
      </c>
      <c r="M12" s="387">
        <f t="shared" si="0"/>
        <v>0</v>
      </c>
      <c r="N12" s="526">
        <f t="shared" si="0"/>
        <v>0</v>
      </c>
      <c r="O12" s="387">
        <f t="shared" si="0"/>
        <v>0</v>
      </c>
      <c r="P12" s="387">
        <f t="shared" si="0"/>
        <v>0</v>
      </c>
      <c r="Q12" s="470">
        <f t="shared" si="0"/>
        <v>0</v>
      </c>
      <c r="R12" s="470">
        <f t="shared" si="0"/>
        <v>0</v>
      </c>
      <c r="S12" s="470">
        <f t="shared" si="0"/>
        <v>25000</v>
      </c>
      <c r="T12" s="470">
        <f t="shared" si="0"/>
        <v>25000</v>
      </c>
      <c r="U12" s="473">
        <f t="shared" si="0"/>
        <v>90110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36"/>
      <c r="C14" s="836"/>
      <c r="D14" s="836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142</v>
      </c>
    </row>
    <row r="3" ht="12.75">
      <c r="B3" s="10"/>
    </row>
    <row r="4" ht="12.75">
      <c r="C4" s="10"/>
    </row>
    <row r="5" spans="2:20" s="45" customFormat="1" ht="13.5" thickBot="1">
      <c r="B5" s="43"/>
      <c r="C5" s="44"/>
      <c r="D5" s="74"/>
      <c r="H5" s="74"/>
      <c r="I5" s="74"/>
      <c r="T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2">
        <v>0</v>
      </c>
      <c r="G7" s="477">
        <f>D7+E7+F7</f>
        <v>4000</v>
      </c>
      <c r="H7" s="478">
        <v>1000</v>
      </c>
      <c r="I7" s="478">
        <v>8000</v>
      </c>
      <c r="J7" s="453">
        <v>0</v>
      </c>
      <c r="K7" s="528">
        <f>G7+H7+I7+J7</f>
        <v>13000</v>
      </c>
      <c r="L7" s="528">
        <v>7720</v>
      </c>
      <c r="M7" s="528">
        <v>0</v>
      </c>
      <c r="N7" s="528">
        <v>0</v>
      </c>
      <c r="O7" s="528">
        <f>L7+M7+N7</f>
        <v>7720</v>
      </c>
      <c r="P7" s="529">
        <v>0</v>
      </c>
      <c r="Q7" s="417">
        <v>10000</v>
      </c>
      <c r="R7" s="527">
        <v>0</v>
      </c>
      <c r="S7" s="527">
        <v>0</v>
      </c>
      <c r="T7" s="418">
        <f>K7+O7+S7</f>
        <v>20720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0">
        <v>0</v>
      </c>
      <c r="K8" s="531">
        <f>G8+H8+I8+J8</f>
        <v>13000</v>
      </c>
      <c r="L8" s="420">
        <f>SUM(L7:L7)</f>
        <v>7720</v>
      </c>
      <c r="M8" s="532">
        <v>0</v>
      </c>
      <c r="N8" s="532">
        <v>0</v>
      </c>
      <c r="O8" s="420">
        <f aca="true" t="shared" si="1" ref="O8:T8">SUM(O7:O7)</f>
        <v>7720</v>
      </c>
      <c r="P8" s="420">
        <f t="shared" si="1"/>
        <v>0</v>
      </c>
      <c r="Q8" s="470">
        <f t="shared" si="1"/>
        <v>10000</v>
      </c>
      <c r="R8" s="470">
        <f t="shared" si="1"/>
        <v>0</v>
      </c>
      <c r="S8" s="470">
        <f t="shared" si="1"/>
        <v>0</v>
      </c>
      <c r="T8" s="387">
        <f t="shared" si="1"/>
        <v>20720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6"/>
  <sheetViews>
    <sheetView zoomScale="90" zoomScaleNormal="90" zoomScalePageLayoutView="0" workbookViewId="0" topLeftCell="A2">
      <selection activeCell="Q10" sqref="Q10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157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686" t="s">
        <v>121</v>
      </c>
      <c r="E6" s="703" t="s">
        <v>122</v>
      </c>
      <c r="F6" s="479" t="s">
        <v>123</v>
      </c>
      <c r="G6" s="582" t="s">
        <v>124</v>
      </c>
      <c r="H6" s="583" t="s">
        <v>125</v>
      </c>
      <c r="I6" s="572" t="s">
        <v>126</v>
      </c>
      <c r="J6" s="601" t="s">
        <v>127</v>
      </c>
      <c r="K6" s="582" t="s">
        <v>128</v>
      </c>
      <c r="L6" s="585" t="s">
        <v>129</v>
      </c>
      <c r="M6" s="584" t="s">
        <v>130</v>
      </c>
      <c r="N6" s="601" t="s">
        <v>131</v>
      </c>
      <c r="O6" s="582" t="s">
        <v>132</v>
      </c>
      <c r="P6" s="585" t="s">
        <v>133</v>
      </c>
      <c r="Q6" s="584" t="s">
        <v>134</v>
      </c>
      <c r="R6" s="601" t="s">
        <v>135</v>
      </c>
      <c r="S6" s="699" t="s">
        <v>115</v>
      </c>
      <c r="T6" s="389" t="s">
        <v>141</v>
      </c>
    </row>
    <row r="7" spans="2:20" s="112" customFormat="1" ht="13.5" thickBot="1">
      <c r="B7" s="273">
        <v>1</v>
      </c>
      <c r="C7" s="681" t="s">
        <v>92</v>
      </c>
      <c r="D7" s="691">
        <v>1500000</v>
      </c>
      <c r="E7" s="562">
        <v>1900000</v>
      </c>
      <c r="F7" s="562">
        <v>2800000</v>
      </c>
      <c r="G7" s="322">
        <f aca="true" t="shared" si="0" ref="G7:G12">D7+E7+F7</f>
        <v>6200000</v>
      </c>
      <c r="H7" s="695">
        <v>1600000</v>
      </c>
      <c r="I7" s="667">
        <v>3000000</v>
      </c>
      <c r="J7" s="692">
        <v>0</v>
      </c>
      <c r="K7" s="406">
        <f>G7+H7+I7+J7</f>
        <v>10800000</v>
      </c>
      <c r="L7" s="695">
        <v>6000000</v>
      </c>
      <c r="M7" s="667">
        <v>0</v>
      </c>
      <c r="N7" s="692">
        <v>1000000</v>
      </c>
      <c r="O7" s="406">
        <f>L7+M7+N7</f>
        <v>7000000</v>
      </c>
      <c r="P7" s="695">
        <v>1400000</v>
      </c>
      <c r="Q7" s="667">
        <v>1500000</v>
      </c>
      <c r="R7" s="667">
        <v>0</v>
      </c>
      <c r="S7" s="398">
        <f>P7+Q7+R7</f>
        <v>2900000</v>
      </c>
      <c r="T7" s="406">
        <f>K7+O7+S7</f>
        <v>20700000</v>
      </c>
    </row>
    <row r="8" spans="2:20" s="112" customFormat="1" ht="26.25" thickBot="1">
      <c r="B8" s="190">
        <v>2</v>
      </c>
      <c r="C8" s="404" t="s">
        <v>93</v>
      </c>
      <c r="D8" s="691">
        <v>10000</v>
      </c>
      <c r="E8" s="562">
        <v>50000</v>
      </c>
      <c r="F8" s="562">
        <v>60000</v>
      </c>
      <c r="G8" s="356">
        <f t="shared" si="0"/>
        <v>120000</v>
      </c>
      <c r="H8" s="696">
        <v>50000</v>
      </c>
      <c r="I8" s="562">
        <v>80000</v>
      </c>
      <c r="J8" s="693">
        <v>0</v>
      </c>
      <c r="K8" s="409">
        <f>G8+H8+I8+J8</f>
        <v>250000</v>
      </c>
      <c r="L8" s="696">
        <v>160000</v>
      </c>
      <c r="M8" s="562">
        <v>0</v>
      </c>
      <c r="N8" s="693">
        <v>30000</v>
      </c>
      <c r="O8" s="409">
        <f>L8+M8+N8</f>
        <v>190000</v>
      </c>
      <c r="P8" s="696">
        <v>37000</v>
      </c>
      <c r="Q8" s="562">
        <v>0</v>
      </c>
      <c r="R8" s="562">
        <v>0</v>
      </c>
      <c r="S8" s="524">
        <f>P8+Q8+R8</f>
        <v>37000</v>
      </c>
      <c r="T8" s="407">
        <f>K8+O8+S8</f>
        <v>477000</v>
      </c>
    </row>
    <row r="9" spans="2:20" s="112" customFormat="1" ht="13.5" thickBot="1">
      <c r="B9" s="190">
        <v>3</v>
      </c>
      <c r="C9" s="404" t="s">
        <v>94</v>
      </c>
      <c r="D9" s="691">
        <v>4080000</v>
      </c>
      <c r="E9" s="562">
        <v>4348000</v>
      </c>
      <c r="F9" s="562">
        <v>7300000</v>
      </c>
      <c r="G9" s="356">
        <f t="shared" si="0"/>
        <v>15728000</v>
      </c>
      <c r="H9" s="696">
        <v>4010000</v>
      </c>
      <c r="I9" s="562">
        <v>9620000</v>
      </c>
      <c r="J9" s="693">
        <v>49680</v>
      </c>
      <c r="K9" s="409">
        <f>G9+H9+I9+J9</f>
        <v>29407680</v>
      </c>
      <c r="L9" s="696">
        <v>17848820</v>
      </c>
      <c r="M9" s="562">
        <v>0</v>
      </c>
      <c r="N9" s="693">
        <v>2570000</v>
      </c>
      <c r="O9" s="409">
        <f>L9+M9+N9</f>
        <v>20418820</v>
      </c>
      <c r="P9" s="696">
        <f>3499010+3530</f>
        <v>3502540</v>
      </c>
      <c r="Q9" s="562">
        <v>580</v>
      </c>
      <c r="R9" s="562">
        <v>0</v>
      </c>
      <c r="S9" s="524">
        <f>P9+Q9+R9</f>
        <v>3503120</v>
      </c>
      <c r="T9" s="407">
        <f>K9+O9+S9</f>
        <v>53329620</v>
      </c>
    </row>
    <row r="10" spans="2:20" s="112" customFormat="1" ht="13.5" thickBot="1">
      <c r="B10" s="354">
        <v>4</v>
      </c>
      <c r="C10" s="405" t="s">
        <v>100</v>
      </c>
      <c r="D10" s="701">
        <v>350000</v>
      </c>
      <c r="E10" s="672">
        <v>500000</v>
      </c>
      <c r="F10" s="672">
        <v>700000</v>
      </c>
      <c r="G10" s="702">
        <f t="shared" si="0"/>
        <v>1550000</v>
      </c>
      <c r="H10" s="697">
        <v>360000</v>
      </c>
      <c r="I10" s="672">
        <v>700000</v>
      </c>
      <c r="J10" s="694">
        <v>0</v>
      </c>
      <c r="K10" s="698">
        <f>G10+H10+I10+J10</f>
        <v>2610000</v>
      </c>
      <c r="L10" s="697">
        <v>1400000</v>
      </c>
      <c r="M10" s="672">
        <v>0</v>
      </c>
      <c r="N10" s="694">
        <v>300000</v>
      </c>
      <c r="O10" s="698">
        <f>L10+M10+N10</f>
        <v>1700000</v>
      </c>
      <c r="P10" s="697">
        <v>300000</v>
      </c>
      <c r="Q10" s="672">
        <v>0</v>
      </c>
      <c r="R10" s="672">
        <v>0</v>
      </c>
      <c r="S10" s="668">
        <f>P10+Q10+R10</f>
        <v>300000</v>
      </c>
      <c r="T10" s="687">
        <f>K10+O10+S10</f>
        <v>4610000</v>
      </c>
    </row>
    <row r="11" spans="2:20" s="112" customFormat="1" ht="22.5" customHeight="1" thickBot="1">
      <c r="B11" s="766">
        <v>5</v>
      </c>
      <c r="C11" s="763" t="s">
        <v>140</v>
      </c>
      <c r="D11" s="672">
        <v>60000</v>
      </c>
      <c r="E11" s="672">
        <v>100000</v>
      </c>
      <c r="F11" s="672">
        <v>140000</v>
      </c>
      <c r="G11" s="672">
        <f t="shared" si="0"/>
        <v>300000</v>
      </c>
      <c r="H11" s="672">
        <v>80000</v>
      </c>
      <c r="I11" s="672">
        <v>600000</v>
      </c>
      <c r="J11" s="672">
        <v>0</v>
      </c>
      <c r="K11" s="672">
        <f>G11+H11+I11+J11</f>
        <v>980000</v>
      </c>
      <c r="L11" s="672">
        <v>1200000</v>
      </c>
      <c r="M11" s="672">
        <v>0</v>
      </c>
      <c r="N11" s="672">
        <v>100000</v>
      </c>
      <c r="O11" s="672">
        <f>L11+M11+N11</f>
        <v>1300000</v>
      </c>
      <c r="P11" s="672">
        <v>80000</v>
      </c>
      <c r="Q11" s="672">
        <v>0</v>
      </c>
      <c r="R11" s="672">
        <v>0</v>
      </c>
      <c r="S11" s="672">
        <f>P11+Q11+R11</f>
        <v>80000</v>
      </c>
      <c r="T11" s="672">
        <f>K11+O11+S11</f>
        <v>2360000</v>
      </c>
    </row>
    <row r="12" spans="2:20" s="23" customFormat="1" ht="18.75" customHeight="1" thickBot="1">
      <c r="B12" s="765"/>
      <c r="C12" s="764" t="s">
        <v>5</v>
      </c>
      <c r="D12" s="688">
        <f>SUM(D7:D11)</f>
        <v>6000000</v>
      </c>
      <c r="E12" s="688">
        <f>SUM(E7:E11)</f>
        <v>6898000</v>
      </c>
      <c r="F12" s="688">
        <f>SUM(F7:F11)</f>
        <v>11000000</v>
      </c>
      <c r="G12" s="402">
        <f t="shared" si="0"/>
        <v>23898000</v>
      </c>
      <c r="H12" s="690">
        <f aca="true" t="shared" si="1" ref="H12:T12">SUM(H7:H11)</f>
        <v>6100000</v>
      </c>
      <c r="I12" s="690">
        <f t="shared" si="1"/>
        <v>14000000</v>
      </c>
      <c r="J12" s="689">
        <f t="shared" si="1"/>
        <v>49680</v>
      </c>
      <c r="K12" s="688">
        <f t="shared" si="1"/>
        <v>44047680</v>
      </c>
      <c r="L12" s="690">
        <f t="shared" si="1"/>
        <v>26608820</v>
      </c>
      <c r="M12" s="690">
        <f t="shared" si="1"/>
        <v>0</v>
      </c>
      <c r="N12" s="689">
        <f t="shared" si="1"/>
        <v>4000000</v>
      </c>
      <c r="O12" s="688">
        <f t="shared" si="1"/>
        <v>30608820</v>
      </c>
      <c r="P12" s="690">
        <f t="shared" si="1"/>
        <v>5319540</v>
      </c>
      <c r="Q12" s="688">
        <f t="shared" si="1"/>
        <v>1500580</v>
      </c>
      <c r="R12" s="689">
        <f t="shared" si="1"/>
        <v>0</v>
      </c>
      <c r="S12" s="700">
        <f t="shared" si="1"/>
        <v>6820120</v>
      </c>
      <c r="T12" s="688">
        <f t="shared" si="1"/>
        <v>81476620</v>
      </c>
    </row>
    <row r="13" spans="2:3" s="23" customFormat="1" ht="12.75">
      <c r="B13" s="127"/>
      <c r="C13" s="127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4" s="148" customFormat="1" ht="12.75">
      <c r="B19" s="24"/>
      <c r="C19" s="24"/>
      <c r="D19" s="157"/>
    </row>
    <row r="20" spans="2:4" s="148" customFormat="1" ht="12.75">
      <c r="B20" s="24"/>
      <c r="C20" s="24"/>
      <c r="D20" s="157"/>
    </row>
    <row r="21" spans="2:4" ht="12.75">
      <c r="B21" s="36"/>
      <c r="C21" s="65"/>
      <c r="D21" s="58"/>
    </row>
    <row r="22" s="18" customFormat="1" ht="12.75">
      <c r="D22" s="33"/>
    </row>
    <row r="23" s="23" customFormat="1" ht="12.75">
      <c r="B23" s="12"/>
    </row>
    <row r="24" spans="2:3" s="34" customFormat="1" ht="12.75" customHeight="1">
      <c r="B24" s="101"/>
      <c r="C24" s="72"/>
    </row>
    <row r="25" spans="1:3" s="15" customFormat="1" ht="12.75">
      <c r="A25" s="13"/>
      <c r="C25" s="72"/>
    </row>
    <row r="26" spans="1:3" s="23" customFormat="1" ht="12.75">
      <c r="A26" s="15"/>
      <c r="C26" s="71"/>
    </row>
    <row r="27" s="23" customFormat="1" ht="12.75">
      <c r="A27" s="34"/>
    </row>
    <row r="28" spans="1:3" s="23" customFormat="1" ht="12.75">
      <c r="A28" s="34"/>
      <c r="C28" s="99"/>
    </row>
    <row r="29" spans="1:2" s="23" customFormat="1" ht="12.75">
      <c r="A29" s="20"/>
      <c r="B29" s="24"/>
    </row>
    <row r="30" spans="1:3" s="23" customFormat="1" ht="12.75">
      <c r="A30" s="14"/>
      <c r="B30" s="60"/>
      <c r="C30" s="54"/>
    </row>
    <row r="31" spans="1:3" s="15" customFormat="1" ht="12.75">
      <c r="A31" s="13"/>
      <c r="B31" s="60"/>
      <c r="C31" s="36"/>
    </row>
    <row r="32" spans="1:3" s="50" customFormat="1" ht="12.75">
      <c r="A32" s="23"/>
      <c r="B32" s="60"/>
      <c r="C32" s="60"/>
    </row>
    <row r="33" s="62" customFormat="1" ht="12.75"/>
    <row r="34" s="62" customFormat="1" ht="12.75"/>
    <row r="35" spans="2:3" s="15" customFormat="1" ht="12.75">
      <c r="B35" s="110"/>
      <c r="C35" s="12"/>
    </row>
    <row r="36" s="50" customFormat="1" ht="12.75">
      <c r="B36" s="64"/>
    </row>
  </sheetData>
  <sheetProtection/>
  <mergeCells count="1">
    <mergeCell ref="B14:C14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C1">
      <selection activeCell="T14" sqref="T14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12.42187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3.00390625" style="121" customWidth="1"/>
    <col min="17" max="17" width="14.00390625" style="121" customWidth="1"/>
    <col min="18" max="18" width="13.421875" style="121" customWidth="1"/>
    <col min="19" max="19" width="13.57421875" style="121" customWidth="1"/>
    <col min="20" max="20" width="13.8515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s="36" customFormat="1" ht="12.75">
      <c r="B5" s="65"/>
    </row>
    <row r="6" s="18" customFormat="1" ht="12.75"/>
    <row r="7" ht="12.75">
      <c r="C7" s="27" t="s">
        <v>156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86" t="s">
        <v>121</v>
      </c>
      <c r="E9" s="283" t="s">
        <v>122</v>
      </c>
      <c r="F9" s="579" t="s">
        <v>123</v>
      </c>
      <c r="G9" s="582" t="s">
        <v>124</v>
      </c>
      <c r="H9" s="583" t="s">
        <v>125</v>
      </c>
      <c r="I9" s="572" t="s">
        <v>126</v>
      </c>
      <c r="J9" s="601" t="s">
        <v>127</v>
      </c>
      <c r="K9" s="582" t="s">
        <v>128</v>
      </c>
      <c r="L9" s="585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699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04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3100000</v>
      </c>
      <c r="O10" s="398">
        <f>L10+M10+N10</f>
        <v>4400000</v>
      </c>
      <c r="P10" s="323">
        <v>2300000</v>
      </c>
      <c r="Q10" s="323">
        <v>0</v>
      </c>
      <c r="R10" s="323">
        <v>1000000</v>
      </c>
      <c r="S10" s="398">
        <f>P10+Q10+R10</f>
        <v>3300000</v>
      </c>
      <c r="T10" s="704">
        <f>K10+O10+S10</f>
        <v>19600000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6922010</v>
      </c>
      <c r="N11" s="323">
        <v>10937810</v>
      </c>
      <c r="O11" s="524">
        <f>L11+M11+N11</f>
        <v>24309820</v>
      </c>
      <c r="P11" s="323">
        <v>10858100</v>
      </c>
      <c r="Q11" s="323">
        <v>2440250</v>
      </c>
      <c r="R11" s="323">
        <f>11081700+2284860</f>
        <v>13366560</v>
      </c>
      <c r="S11" s="524">
        <f>P11+Q11+R11</f>
        <v>26664910</v>
      </c>
      <c r="T11" s="762">
        <f>K11+O11+S11</f>
        <v>96605730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2800000</v>
      </c>
      <c r="O12" s="524">
        <f>L12+M12+N12</f>
        <v>3700000</v>
      </c>
      <c r="P12" s="355">
        <v>1800000</v>
      </c>
      <c r="Q12" s="355">
        <v>0</v>
      </c>
      <c r="R12" s="355">
        <v>500000</v>
      </c>
      <c r="S12" s="524">
        <f>P12+Q12+R12</f>
        <v>2300000</v>
      </c>
      <c r="T12" s="762">
        <f>K12+O12+S12</f>
        <v>11750000</v>
      </c>
    </row>
    <row r="13" spans="1:20" ht="18" customHeight="1">
      <c r="A13" s="185"/>
      <c r="B13" s="736">
        <v>4</v>
      </c>
      <c r="C13" s="737" t="s">
        <v>140</v>
      </c>
      <c r="D13" s="738">
        <v>50000</v>
      </c>
      <c r="E13" s="738">
        <v>150000</v>
      </c>
      <c r="F13" s="738">
        <v>120000</v>
      </c>
      <c r="G13" s="400">
        <f>D13+E13+F13</f>
        <v>320000</v>
      </c>
      <c r="H13" s="738">
        <v>500000</v>
      </c>
      <c r="I13" s="738">
        <v>1200000</v>
      </c>
      <c r="J13" s="738">
        <v>0</v>
      </c>
      <c r="K13" s="408">
        <f>G13+H13+I13+J13</f>
        <v>2020000</v>
      </c>
      <c r="L13" s="738">
        <v>600000</v>
      </c>
      <c r="M13" s="738">
        <v>0</v>
      </c>
      <c r="N13" s="738">
        <v>400000</v>
      </c>
      <c r="O13" s="524">
        <f>L13+M13+N13</f>
        <v>1000000</v>
      </c>
      <c r="P13" s="738">
        <v>600000</v>
      </c>
      <c r="Q13" s="738">
        <v>0</v>
      </c>
      <c r="R13" s="738">
        <v>100000</v>
      </c>
      <c r="S13" s="524">
        <f>P13+Q13+R13</f>
        <v>700000</v>
      </c>
      <c r="T13" s="762">
        <f>K13+O13+S13</f>
        <v>3720000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6922010</v>
      </c>
      <c r="N14" s="401">
        <f t="shared" si="0"/>
        <v>17237810</v>
      </c>
      <c r="O14" s="401">
        <f t="shared" si="0"/>
        <v>33409820</v>
      </c>
      <c r="P14" s="401">
        <f t="shared" si="0"/>
        <v>15558100</v>
      </c>
      <c r="Q14" s="401">
        <f t="shared" si="0"/>
        <v>2440250</v>
      </c>
      <c r="R14" s="401">
        <f t="shared" si="0"/>
        <v>14966560</v>
      </c>
      <c r="S14" s="401">
        <f t="shared" si="0"/>
        <v>32964910</v>
      </c>
      <c r="T14" s="401">
        <f t="shared" si="0"/>
        <v>131675730</v>
      </c>
    </row>
    <row r="15" spans="2:3" s="19" customFormat="1" ht="12.75" customHeight="1">
      <c r="B15" s="836"/>
      <c r="C15" s="836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29"/>
  <sheetViews>
    <sheetView zoomScalePageLayoutView="0" workbookViewId="0" topLeftCell="B1">
      <selection activeCell="Q16" sqref="Q16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6" width="10.57421875" style="144" customWidth="1"/>
    <col min="7" max="7" width="12.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3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3.14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7" spans="2:4" ht="12.75" customHeight="1">
      <c r="B7" s="189" t="s">
        <v>158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17"/>
      <c r="D10" s="210" t="s">
        <v>1</v>
      </c>
      <c r="E10" s="611" t="s">
        <v>121</v>
      </c>
      <c r="F10" s="703" t="s">
        <v>122</v>
      </c>
      <c r="G10" s="479" t="s">
        <v>123</v>
      </c>
      <c r="H10" s="573" t="s">
        <v>124</v>
      </c>
      <c r="I10" s="574" t="s">
        <v>125</v>
      </c>
      <c r="J10" s="684" t="s">
        <v>126</v>
      </c>
      <c r="K10" s="685" t="s">
        <v>127</v>
      </c>
      <c r="L10" s="573" t="s">
        <v>128</v>
      </c>
      <c r="M10" s="576" t="s">
        <v>129</v>
      </c>
      <c r="N10" s="575" t="s">
        <v>130</v>
      </c>
      <c r="O10" s="685" t="s">
        <v>131</v>
      </c>
      <c r="P10" s="573" t="s">
        <v>132</v>
      </c>
      <c r="Q10" s="576" t="s">
        <v>133</v>
      </c>
      <c r="R10" s="575" t="s">
        <v>134</v>
      </c>
      <c r="S10" s="685" t="s">
        <v>135</v>
      </c>
      <c r="T10" s="705" t="s">
        <v>115</v>
      </c>
      <c r="U10" s="392" t="s">
        <v>141</v>
      </c>
    </row>
    <row r="11" spans="2:21" ht="30" customHeight="1">
      <c r="B11" s="273">
        <v>1</v>
      </c>
      <c r="C11" s="916" t="s">
        <v>137</v>
      </c>
      <c r="D11" s="706" t="s">
        <v>92</v>
      </c>
      <c r="E11" s="682">
        <v>98820</v>
      </c>
      <c r="F11" s="683">
        <v>0</v>
      </c>
      <c r="G11" s="683">
        <v>0</v>
      </c>
      <c r="H11" s="729">
        <f>E11+F11+G11</f>
        <v>98820</v>
      </c>
      <c r="I11" s="683">
        <v>0</v>
      </c>
      <c r="J11" s="683">
        <v>0</v>
      </c>
      <c r="K11" s="683">
        <v>0</v>
      </c>
      <c r="L11" s="683">
        <f>H11+I11+J11+K11</f>
        <v>98820</v>
      </c>
      <c r="M11" s="683">
        <v>0</v>
      </c>
      <c r="N11" s="683">
        <v>0</v>
      </c>
      <c r="O11" s="683">
        <v>0</v>
      </c>
      <c r="P11" s="683">
        <f>M11+N11+O11</f>
        <v>0</v>
      </c>
      <c r="Q11" s="683">
        <v>0</v>
      </c>
      <c r="R11" s="683">
        <v>0</v>
      </c>
      <c r="S11" s="683">
        <v>0</v>
      </c>
      <c r="T11" s="683">
        <f>Q11+R11+S11</f>
        <v>0</v>
      </c>
      <c r="U11" s="722">
        <f>L11+P11+T11</f>
        <v>98820</v>
      </c>
    </row>
    <row r="12" spans="2:21" ht="35.25" customHeight="1">
      <c r="B12" s="190">
        <v>2</v>
      </c>
      <c r="C12" s="917"/>
      <c r="D12" s="404" t="s">
        <v>93</v>
      </c>
      <c r="E12" s="561">
        <v>0</v>
      </c>
      <c r="F12" s="562">
        <v>0</v>
      </c>
      <c r="G12" s="562">
        <v>0</v>
      </c>
      <c r="H12" s="721">
        <f>E12+F12+G12</f>
        <v>0</v>
      </c>
      <c r="I12" s="562">
        <v>0</v>
      </c>
      <c r="J12" s="562">
        <v>0</v>
      </c>
      <c r="K12" s="562">
        <v>0</v>
      </c>
      <c r="L12" s="562">
        <f>H12+I12+J12+K12</f>
        <v>0</v>
      </c>
      <c r="M12" s="562">
        <v>0</v>
      </c>
      <c r="N12" s="562">
        <v>0</v>
      </c>
      <c r="O12" s="562">
        <v>0</v>
      </c>
      <c r="P12" s="562">
        <f>M12+N12+O12</f>
        <v>0</v>
      </c>
      <c r="Q12" s="562">
        <v>0</v>
      </c>
      <c r="R12" s="562">
        <v>0</v>
      </c>
      <c r="S12" s="562">
        <v>0</v>
      </c>
      <c r="T12" s="562">
        <f>Q12+R12+S12</f>
        <v>0</v>
      </c>
      <c r="U12" s="723">
        <f>L12+P12+T12</f>
        <v>0</v>
      </c>
    </row>
    <row r="13" spans="2:21" ht="35.25" customHeight="1" thickBot="1">
      <c r="B13" s="255"/>
      <c r="C13" s="718"/>
      <c r="D13" s="707" t="s">
        <v>5</v>
      </c>
      <c r="E13" s="708">
        <f aca="true" t="shared" si="0" ref="E13:U13">E11+E12</f>
        <v>98820</v>
      </c>
      <c r="F13" s="708">
        <f t="shared" si="0"/>
        <v>0</v>
      </c>
      <c r="G13" s="708">
        <f t="shared" si="0"/>
        <v>0</v>
      </c>
      <c r="H13" s="708">
        <f t="shared" si="0"/>
        <v>98820</v>
      </c>
      <c r="I13" s="708">
        <f t="shared" si="0"/>
        <v>0</v>
      </c>
      <c r="J13" s="708">
        <f t="shared" si="0"/>
        <v>0</v>
      </c>
      <c r="K13" s="708">
        <f t="shared" si="0"/>
        <v>0</v>
      </c>
      <c r="L13" s="708">
        <f t="shared" si="0"/>
        <v>98820</v>
      </c>
      <c r="M13" s="708">
        <f t="shared" si="0"/>
        <v>0</v>
      </c>
      <c r="N13" s="708">
        <f t="shared" si="0"/>
        <v>0</v>
      </c>
      <c r="O13" s="708">
        <f t="shared" si="0"/>
        <v>0</v>
      </c>
      <c r="P13" s="708">
        <f t="shared" si="0"/>
        <v>0</v>
      </c>
      <c r="Q13" s="708">
        <f t="shared" si="0"/>
        <v>0</v>
      </c>
      <c r="R13" s="708">
        <f t="shared" si="0"/>
        <v>0</v>
      </c>
      <c r="S13" s="708">
        <f t="shared" si="0"/>
        <v>0</v>
      </c>
      <c r="T13" s="708">
        <f t="shared" si="0"/>
        <v>0</v>
      </c>
      <c r="U13" s="708">
        <f t="shared" si="0"/>
        <v>98820</v>
      </c>
    </row>
    <row r="14" spans="2:21" ht="35.25" customHeight="1" thickBot="1">
      <c r="B14" s="354"/>
      <c r="C14" s="719" t="s">
        <v>138</v>
      </c>
      <c r="D14" s="706" t="s">
        <v>92</v>
      </c>
      <c r="E14" s="720">
        <v>870000</v>
      </c>
      <c r="F14" s="672">
        <v>789000</v>
      </c>
      <c r="G14" s="672">
        <v>1846000</v>
      </c>
      <c r="H14" s="721">
        <f>E14+F14+G14</f>
        <v>3505000</v>
      </c>
      <c r="I14" s="672">
        <v>734000</v>
      </c>
      <c r="J14" s="672">
        <v>1466000</v>
      </c>
      <c r="K14" s="672">
        <v>0</v>
      </c>
      <c r="L14" s="562">
        <f>H14+I14+J14+K14</f>
        <v>5705000</v>
      </c>
      <c r="M14" s="672">
        <v>4280416</v>
      </c>
      <c r="N14" s="672">
        <v>0</v>
      </c>
      <c r="O14" s="672">
        <v>1000000</v>
      </c>
      <c r="P14" s="562">
        <f>M14+N14+O14</f>
        <v>5280416</v>
      </c>
      <c r="Q14" s="672">
        <v>4450416</v>
      </c>
      <c r="R14" s="672">
        <v>0</v>
      </c>
      <c r="S14" s="672">
        <v>0</v>
      </c>
      <c r="T14" s="562">
        <f>Q14+R14+S14</f>
        <v>4450416</v>
      </c>
      <c r="U14" s="722">
        <f>L14+P14+T14</f>
        <v>15435832</v>
      </c>
    </row>
    <row r="15" spans="2:21" ht="35.25" customHeight="1" thickBot="1">
      <c r="B15" s="354"/>
      <c r="C15" s="719"/>
      <c r="D15" s="404" t="s">
        <v>93</v>
      </c>
      <c r="E15" s="720">
        <v>500000</v>
      </c>
      <c r="F15" s="697">
        <v>0</v>
      </c>
      <c r="G15" s="697">
        <v>463000</v>
      </c>
      <c r="H15" s="721">
        <f>E15+F15+G15</f>
        <v>963000</v>
      </c>
      <c r="I15" s="672">
        <v>737000</v>
      </c>
      <c r="J15" s="672">
        <v>1476000</v>
      </c>
      <c r="K15" s="672">
        <v>0</v>
      </c>
      <c r="L15" s="562">
        <f>H15+I15+J15+K15</f>
        <v>3176000</v>
      </c>
      <c r="M15" s="672">
        <v>2213000</v>
      </c>
      <c r="N15" s="672">
        <v>0</v>
      </c>
      <c r="O15" s="672">
        <v>689090</v>
      </c>
      <c r="P15" s="562">
        <f>M15+N15+O15</f>
        <v>2902090</v>
      </c>
      <c r="Q15" s="697">
        <v>2363000</v>
      </c>
      <c r="R15" s="697">
        <v>0</v>
      </c>
      <c r="S15" s="697">
        <v>0</v>
      </c>
      <c r="T15" s="562">
        <f>Q15+R15+S15</f>
        <v>2363000</v>
      </c>
      <c r="U15" s="722">
        <f>L15+P15+T15</f>
        <v>8441090</v>
      </c>
    </row>
    <row r="16" spans="2:21" ht="35.25" customHeight="1">
      <c r="B16" s="354"/>
      <c r="C16" s="719"/>
      <c r="D16" s="763" t="s">
        <v>174</v>
      </c>
      <c r="E16" s="720"/>
      <c r="F16" s="697"/>
      <c r="G16" s="697"/>
      <c r="H16" s="721">
        <f>E16+F16+G16</f>
        <v>0</v>
      </c>
      <c r="I16" s="697"/>
      <c r="J16" s="697"/>
      <c r="K16" s="697"/>
      <c r="L16" s="697"/>
      <c r="M16" s="697">
        <v>539774</v>
      </c>
      <c r="N16" s="697"/>
      <c r="O16" s="697">
        <v>500000</v>
      </c>
      <c r="P16" s="562">
        <f>M16+N16+O16</f>
        <v>1039774</v>
      </c>
      <c r="Q16" s="697">
        <v>424564</v>
      </c>
      <c r="R16" s="697"/>
      <c r="S16" s="697"/>
      <c r="T16" s="562">
        <f>Q16+R16+S16</f>
        <v>424564</v>
      </c>
      <c r="U16" s="722">
        <f>L16+P16+T16</f>
        <v>1464338</v>
      </c>
    </row>
    <row r="17" spans="2:21" s="256" customFormat="1" ht="19.5" customHeight="1" thickBot="1">
      <c r="B17" s="255"/>
      <c r="C17" s="718"/>
      <c r="D17" s="707" t="s">
        <v>5</v>
      </c>
      <c r="E17" s="708">
        <f>E14+E15+E16</f>
        <v>1370000</v>
      </c>
      <c r="F17" s="708">
        <f aca="true" t="shared" si="1" ref="F17:U17">F14+F15+F16</f>
        <v>789000</v>
      </c>
      <c r="G17" s="708">
        <f t="shared" si="1"/>
        <v>2309000</v>
      </c>
      <c r="H17" s="708">
        <f t="shared" si="1"/>
        <v>4468000</v>
      </c>
      <c r="I17" s="708">
        <f t="shared" si="1"/>
        <v>1471000</v>
      </c>
      <c r="J17" s="708">
        <f t="shared" si="1"/>
        <v>2942000</v>
      </c>
      <c r="K17" s="708">
        <f t="shared" si="1"/>
        <v>0</v>
      </c>
      <c r="L17" s="708">
        <f t="shared" si="1"/>
        <v>8881000</v>
      </c>
      <c r="M17" s="708">
        <f t="shared" si="1"/>
        <v>7033190</v>
      </c>
      <c r="N17" s="708">
        <f t="shared" si="1"/>
        <v>0</v>
      </c>
      <c r="O17" s="708">
        <f t="shared" si="1"/>
        <v>2189090</v>
      </c>
      <c r="P17" s="708">
        <f t="shared" si="1"/>
        <v>9222280</v>
      </c>
      <c r="Q17" s="708">
        <f t="shared" si="1"/>
        <v>7237980</v>
      </c>
      <c r="R17" s="708">
        <f t="shared" si="1"/>
        <v>0</v>
      </c>
      <c r="S17" s="708">
        <f t="shared" si="1"/>
        <v>0</v>
      </c>
      <c r="T17" s="708">
        <f t="shared" si="1"/>
        <v>7237980</v>
      </c>
      <c r="U17" s="708">
        <f t="shared" si="1"/>
        <v>25341260</v>
      </c>
    </row>
    <row r="18" ht="12.75">
      <c r="E18" s="232"/>
    </row>
    <row r="19" spans="2:4" s="19" customFormat="1" ht="12.75" customHeight="1">
      <c r="B19" s="836"/>
      <c r="C19" s="836"/>
      <c r="D19" s="836"/>
    </row>
    <row r="20" spans="2:20" s="19" customFormat="1" ht="12.75" customHeight="1">
      <c r="B20" s="239"/>
      <c r="C20" s="239"/>
      <c r="D20" s="239"/>
      <c r="T20" s="20"/>
    </row>
    <row r="21" spans="2:4" s="8" customFormat="1" ht="12.75">
      <c r="B21" s="24"/>
      <c r="C21" s="24"/>
      <c r="D21" s="23"/>
    </row>
    <row r="22" spans="2:6" s="31" customFormat="1" ht="12.75">
      <c r="B22" s="134"/>
      <c r="C22" s="134"/>
      <c r="D22" s="134"/>
      <c r="F22" s="279"/>
    </row>
    <row r="23" spans="2:6" s="148" customFormat="1" ht="12.75">
      <c r="B23" s="24"/>
      <c r="C23" s="24"/>
      <c r="D23" s="24"/>
      <c r="F23" s="279"/>
    </row>
    <row r="24" spans="2:4" s="145" customFormat="1" ht="12.75">
      <c r="B24" s="24"/>
      <c r="C24" s="24"/>
      <c r="D24" s="161"/>
    </row>
    <row r="25" spans="2:4" s="145" customFormat="1" ht="12.75">
      <c r="B25" s="915"/>
      <c r="C25" s="915"/>
      <c r="D25" s="915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23"/>
      <c r="B27" s="24"/>
      <c r="C27" s="24"/>
      <c r="D27" s="162"/>
    </row>
    <row r="28" spans="1:4" s="145" customFormat="1" ht="12.75">
      <c r="A28" s="146"/>
      <c r="B28" s="24"/>
      <c r="C28" s="24"/>
      <c r="D28" s="162"/>
    </row>
    <row r="29" spans="1:4" s="145" customFormat="1" ht="12.75">
      <c r="A29" s="146"/>
      <c r="B29" s="146"/>
      <c r="C29" s="146"/>
      <c r="D29" s="146"/>
    </row>
    <row r="30" s="145" customFormat="1" ht="12.75"/>
  </sheetData>
  <sheetProtection/>
  <mergeCells count="4">
    <mergeCell ref="E4:G4"/>
    <mergeCell ref="B19:D19"/>
    <mergeCell ref="B25:D25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B1">
      <selection activeCell="R12" sqref="R12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8" width="11.7109375" style="144" bestFit="1" customWidth="1"/>
    <col min="19" max="19" width="12.7109375" style="144" customWidth="1"/>
    <col min="20" max="20" width="13.140625" style="144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7" spans="2:3" ht="12.75" customHeight="1">
      <c r="B7" s="189" t="s">
        <v>159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1" t="s">
        <v>121</v>
      </c>
      <c r="E10" s="703" t="s">
        <v>122</v>
      </c>
      <c r="F10" s="479" t="s">
        <v>123</v>
      </c>
      <c r="G10" s="582" t="s">
        <v>124</v>
      </c>
      <c r="H10" s="582" t="s">
        <v>125</v>
      </c>
      <c r="I10" s="684" t="s">
        <v>126</v>
      </c>
      <c r="J10" s="685" t="s">
        <v>127</v>
      </c>
      <c r="K10" s="573" t="s">
        <v>128</v>
      </c>
      <c r="L10" s="576" t="s">
        <v>129</v>
      </c>
      <c r="M10" s="575" t="s">
        <v>130</v>
      </c>
      <c r="N10" s="685" t="s">
        <v>131</v>
      </c>
      <c r="O10" s="573" t="s">
        <v>132</v>
      </c>
      <c r="P10" s="576" t="s">
        <v>133</v>
      </c>
      <c r="Q10" s="575" t="s">
        <v>134</v>
      </c>
      <c r="R10" s="685" t="s">
        <v>135</v>
      </c>
      <c r="S10" s="705" t="s">
        <v>115</v>
      </c>
      <c r="T10" s="392" t="s">
        <v>141</v>
      </c>
    </row>
    <row r="11" spans="2:20" s="710" customFormat="1" ht="30" customHeight="1" thickBot="1">
      <c r="B11" s="273">
        <v>1</v>
      </c>
      <c r="C11" s="709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16">
        <v>752330</v>
      </c>
      <c r="I11" s="711">
        <v>1504670</v>
      </c>
      <c r="J11" s="409">
        <v>0</v>
      </c>
      <c r="K11" s="524">
        <f>G11+H11+I11+J11</f>
        <v>4514000</v>
      </c>
      <c r="L11" s="409">
        <v>2257000</v>
      </c>
      <c r="M11" s="524">
        <v>0</v>
      </c>
      <c r="N11" s="409">
        <v>866330</v>
      </c>
      <c r="O11" s="525">
        <f>L11+M11+N11</f>
        <v>3123330</v>
      </c>
      <c r="P11" s="712">
        <v>2917680</v>
      </c>
      <c r="Q11" s="713">
        <v>0</v>
      </c>
      <c r="R11" s="713">
        <v>1000000</v>
      </c>
      <c r="S11" s="714">
        <f>P11+Q11+R11</f>
        <v>3917680</v>
      </c>
      <c r="T11" s="715">
        <f>K11+O11+S11</f>
        <v>11555010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aca="true" t="shared" si="1" ref="J12:R12">SUM(J11:J11)</f>
        <v>0</v>
      </c>
      <c r="K12" s="526">
        <f t="shared" si="1"/>
        <v>4514000</v>
      </c>
      <c r="L12" s="387">
        <f t="shared" si="1"/>
        <v>2257000</v>
      </c>
      <c r="M12" s="526">
        <f t="shared" si="1"/>
        <v>0</v>
      </c>
      <c r="N12" s="387">
        <f t="shared" si="1"/>
        <v>866330</v>
      </c>
      <c r="O12" s="470">
        <f t="shared" si="1"/>
        <v>3123330</v>
      </c>
      <c r="P12" s="470">
        <f t="shared" si="1"/>
        <v>2917680</v>
      </c>
      <c r="Q12" s="470">
        <f t="shared" si="1"/>
        <v>0</v>
      </c>
      <c r="R12" s="470">
        <f t="shared" si="1"/>
        <v>1000000</v>
      </c>
      <c r="S12" s="470">
        <f>SUM(S11:S11)</f>
        <v>3917680</v>
      </c>
      <c r="T12" s="473">
        <f>SUM(T11:T11)</f>
        <v>11555010</v>
      </c>
    </row>
    <row r="13" ht="12.75">
      <c r="D13" s="232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915"/>
      <c r="C20" s="915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U38"/>
  <sheetViews>
    <sheetView tabSelected="1" zoomScalePageLayoutView="0" workbookViewId="0" topLeftCell="D1">
      <pane ySplit="7" topLeftCell="A8" activePane="bottomLeft" state="frozen"/>
      <selection pane="topLeft" activeCell="O15" sqref="O15"/>
      <selection pane="bottomLeft" activeCell="U28" sqref="U28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12.00390625" style="148" customWidth="1"/>
    <col min="10" max="10" width="12.851562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12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5" spans="2:5" ht="38.25" customHeight="1">
      <c r="B5" s="921" t="s">
        <v>160</v>
      </c>
      <c r="C5" s="921"/>
      <c r="D5" s="921"/>
      <c r="E5" s="921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1" t="s">
        <v>121</v>
      </c>
      <c r="F7" s="703" t="s">
        <v>122</v>
      </c>
      <c r="G7" s="479" t="s">
        <v>123</v>
      </c>
      <c r="H7" s="582" t="s">
        <v>124</v>
      </c>
      <c r="I7" s="582" t="s">
        <v>125</v>
      </c>
      <c r="J7" s="684" t="s">
        <v>126</v>
      </c>
      <c r="K7" s="685" t="s">
        <v>127</v>
      </c>
      <c r="L7" s="573" t="s">
        <v>128</v>
      </c>
      <c r="M7" s="576" t="s">
        <v>129</v>
      </c>
      <c r="N7" s="575" t="s">
        <v>130</v>
      </c>
      <c r="O7" s="685" t="s">
        <v>131</v>
      </c>
      <c r="P7" s="573" t="s">
        <v>132</v>
      </c>
      <c r="Q7" s="576" t="s">
        <v>133</v>
      </c>
      <c r="R7" s="575" t="s">
        <v>134</v>
      </c>
      <c r="S7" s="685" t="s">
        <v>135</v>
      </c>
      <c r="T7" s="705" t="s">
        <v>115</v>
      </c>
      <c r="U7" s="392" t="s">
        <v>141</v>
      </c>
    </row>
    <row r="8" spans="2:21" ht="12.75">
      <c r="B8" s="924">
        <v>1</v>
      </c>
      <c r="C8" s="922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16"/>
      <c r="M8" s="396"/>
      <c r="N8" s="396"/>
      <c r="O8" s="396"/>
      <c r="P8" s="516"/>
      <c r="Q8" s="396"/>
      <c r="R8" s="396"/>
      <c r="S8" s="396"/>
      <c r="T8" s="515"/>
      <c r="U8" s="515"/>
    </row>
    <row r="9" spans="2:21" ht="13.5" thickBot="1">
      <c r="B9" s="925"/>
      <c r="C9" s="923"/>
      <c r="D9" s="358" t="s">
        <v>102</v>
      </c>
      <c r="E9" s="397"/>
      <c r="F9" s="397"/>
      <c r="G9" s="397"/>
      <c r="H9" s="393"/>
      <c r="I9" s="397"/>
      <c r="J9" s="397"/>
      <c r="K9" s="397"/>
      <c r="L9" s="518"/>
      <c r="M9" s="397"/>
      <c r="N9" s="397"/>
      <c r="O9" s="397"/>
      <c r="P9" s="518"/>
      <c r="Q9" s="397"/>
      <c r="R9" s="397"/>
      <c r="S9" s="397"/>
      <c r="T9" s="517"/>
      <c r="U9" s="517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540576.33</v>
      </c>
      <c r="L10" s="519">
        <f>H10+I10+J10+K10</f>
        <v>2810007.99</v>
      </c>
      <c r="M10" s="394">
        <v>498911.33</v>
      </c>
      <c r="N10" s="394">
        <v>536089.33</v>
      </c>
      <c r="O10" s="394">
        <v>525833.33</v>
      </c>
      <c r="P10" s="519">
        <f>M10+N10+O10</f>
        <v>1560833.9899999998</v>
      </c>
      <c r="Q10" s="394">
        <v>525833.33</v>
      </c>
      <c r="R10" s="394">
        <v>511731.33</v>
      </c>
      <c r="S10" s="394">
        <v>279040.36</v>
      </c>
      <c r="T10" s="394">
        <f>Q10+R10+S10</f>
        <v>1316605.02</v>
      </c>
      <c r="U10" s="394">
        <f>L10+P10+T10</f>
        <v>5687447</v>
      </c>
    </row>
    <row r="11" spans="2:21" s="152" customFormat="1" ht="12.75">
      <c r="B11" s="928">
        <v>2</v>
      </c>
      <c r="C11" s="926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1"/>
      <c r="M11" s="392"/>
      <c r="N11" s="392"/>
      <c r="O11" s="392"/>
      <c r="P11" s="521"/>
      <c r="Q11" s="392"/>
      <c r="R11" s="392"/>
      <c r="S11" s="392"/>
      <c r="T11" s="520"/>
      <c r="U11" s="520"/>
    </row>
    <row r="12" spans="2:21" ht="13.5" thickBot="1">
      <c r="B12" s="929"/>
      <c r="C12" s="927"/>
      <c r="D12" s="363" t="s">
        <v>102</v>
      </c>
      <c r="E12" s="391"/>
      <c r="F12" s="391"/>
      <c r="G12" s="391"/>
      <c r="H12" s="391"/>
      <c r="I12" s="391"/>
      <c r="J12" s="391"/>
      <c r="K12" s="391"/>
      <c r="L12" s="518"/>
      <c r="M12" s="391"/>
      <c r="N12" s="391"/>
      <c r="O12" s="391"/>
      <c r="P12" s="518"/>
      <c r="Q12" s="391"/>
      <c r="R12" s="391"/>
      <c r="S12" s="391"/>
      <c r="T12" s="517"/>
      <c r="U12" s="517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19">
        <f>H13+I13+J13+K13</f>
        <v>232900.95999999996</v>
      </c>
      <c r="M13" s="394">
        <v>47640.95</v>
      </c>
      <c r="N13" s="394">
        <v>50637.99</v>
      </c>
      <c r="O13" s="394">
        <v>44868.99</v>
      </c>
      <c r="P13" s="519">
        <f>M13+N13+O13</f>
        <v>143147.93</v>
      </c>
      <c r="Q13" s="394">
        <v>46791.99</v>
      </c>
      <c r="R13" s="394">
        <v>49355.99</v>
      </c>
      <c r="S13" s="394">
        <v>65863.59</v>
      </c>
      <c r="T13" s="394">
        <f>Q13+R13+S13</f>
        <v>162011.57</v>
      </c>
      <c r="U13" s="394">
        <f>L13+P13+T13</f>
        <v>538060.46</v>
      </c>
    </row>
    <row r="14" spans="2:21" ht="12.75">
      <c r="B14" s="928">
        <v>3</v>
      </c>
      <c r="C14" s="930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16"/>
      <c r="M14" s="390"/>
      <c r="N14" s="390"/>
      <c r="O14" s="390"/>
      <c r="P14" s="516"/>
      <c r="Q14" s="390"/>
      <c r="R14" s="390"/>
      <c r="S14" s="390"/>
      <c r="T14" s="515"/>
      <c r="U14" s="515"/>
    </row>
    <row r="15" spans="2:21" ht="12.75">
      <c r="B15" s="933"/>
      <c r="C15" s="931"/>
      <c r="D15" s="366" t="s">
        <v>106</v>
      </c>
      <c r="E15" s="391"/>
      <c r="F15" s="391"/>
      <c r="G15" s="391"/>
      <c r="H15" s="393"/>
      <c r="I15" s="391"/>
      <c r="J15" s="391"/>
      <c r="K15" s="391"/>
      <c r="L15" s="518"/>
      <c r="M15" s="391"/>
      <c r="N15" s="391"/>
      <c r="O15" s="391"/>
      <c r="P15" s="518"/>
      <c r="Q15" s="391"/>
      <c r="R15" s="391"/>
      <c r="S15" s="391"/>
      <c r="T15" s="517"/>
      <c r="U15" s="517"/>
    </row>
    <row r="16" spans="2:21" ht="12.75">
      <c r="B16" s="933"/>
      <c r="C16" s="931"/>
      <c r="D16" s="367" t="s">
        <v>102</v>
      </c>
      <c r="E16" s="391"/>
      <c r="F16" s="391"/>
      <c r="G16" s="391"/>
      <c r="H16" s="393"/>
      <c r="I16" s="391"/>
      <c r="J16" s="391"/>
      <c r="K16" s="391"/>
      <c r="L16" s="518"/>
      <c r="M16" s="391"/>
      <c r="N16" s="391"/>
      <c r="O16" s="391"/>
      <c r="P16" s="518"/>
      <c r="Q16" s="391"/>
      <c r="R16" s="391"/>
      <c r="S16" s="391"/>
      <c r="T16" s="517"/>
      <c r="U16" s="517"/>
    </row>
    <row r="17" spans="2:21" ht="23.25" thickBot="1">
      <c r="B17" s="929"/>
      <c r="C17" s="932"/>
      <c r="D17" s="368" t="s">
        <v>107</v>
      </c>
      <c r="E17" s="391"/>
      <c r="F17" s="391"/>
      <c r="G17" s="391"/>
      <c r="H17" s="393"/>
      <c r="I17" s="391"/>
      <c r="J17" s="391"/>
      <c r="K17" s="391"/>
      <c r="L17" s="518"/>
      <c r="M17" s="391"/>
      <c r="N17" s="391"/>
      <c r="O17" s="391"/>
      <c r="P17" s="518"/>
      <c r="Q17" s="391"/>
      <c r="R17" s="391"/>
      <c r="S17" s="391"/>
      <c r="T17" s="517"/>
      <c r="U17" s="517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19">
        <f>H18+I18+J18+K18</f>
        <v>6569665.99</v>
      </c>
      <c r="M18" s="394">
        <v>1231503.33</v>
      </c>
      <c r="N18" s="394">
        <v>1315201.33</v>
      </c>
      <c r="O18" s="394">
        <v>1234592.33</v>
      </c>
      <c r="P18" s="519">
        <f>M18+N18+O18</f>
        <v>3781296.99</v>
      </c>
      <c r="Q18" s="394">
        <v>1264521.33</v>
      </c>
      <c r="R18" s="394">
        <v>1323077.33</v>
      </c>
      <c r="S18" s="394">
        <v>1060550.36</v>
      </c>
      <c r="T18" s="394">
        <f>Q18+R18+S18</f>
        <v>3648149.0200000005</v>
      </c>
      <c r="U18" s="394">
        <f>L18+P18+T18</f>
        <v>13999112</v>
      </c>
    </row>
    <row r="19" spans="2:21" s="152" customFormat="1" ht="12.75">
      <c r="B19" s="928">
        <v>4</v>
      </c>
      <c r="C19" s="930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1"/>
      <c r="M19" s="392"/>
      <c r="N19" s="392"/>
      <c r="O19" s="392"/>
      <c r="P19" s="521"/>
      <c r="Q19" s="392"/>
      <c r="R19" s="392"/>
      <c r="S19" s="392"/>
      <c r="T19" s="520"/>
      <c r="U19" s="520"/>
    </row>
    <row r="20" spans="2:21" ht="12.75">
      <c r="B20" s="933"/>
      <c r="C20" s="931"/>
      <c r="D20" s="366" t="s">
        <v>106</v>
      </c>
      <c r="E20" s="391"/>
      <c r="F20" s="391"/>
      <c r="G20" s="391"/>
      <c r="H20" s="393"/>
      <c r="I20" s="391"/>
      <c r="J20" s="391"/>
      <c r="K20" s="391"/>
      <c r="L20" s="518"/>
      <c r="M20" s="391"/>
      <c r="N20" s="391"/>
      <c r="O20" s="391"/>
      <c r="P20" s="518"/>
      <c r="Q20" s="391"/>
      <c r="R20" s="391"/>
      <c r="S20" s="391"/>
      <c r="T20" s="517"/>
      <c r="U20" s="517"/>
    </row>
    <row r="21" spans="2:21" ht="12.75">
      <c r="B21" s="933"/>
      <c r="C21" s="931"/>
      <c r="D21" s="367" t="s">
        <v>102</v>
      </c>
      <c r="E21" s="391"/>
      <c r="F21" s="391"/>
      <c r="G21" s="391"/>
      <c r="H21" s="393"/>
      <c r="I21" s="391"/>
      <c r="J21" s="391"/>
      <c r="K21" s="391"/>
      <c r="L21" s="518"/>
      <c r="M21" s="391"/>
      <c r="N21" s="391"/>
      <c r="O21" s="391"/>
      <c r="P21" s="518"/>
      <c r="Q21" s="391"/>
      <c r="R21" s="391"/>
      <c r="S21" s="391"/>
      <c r="T21" s="517"/>
      <c r="U21" s="517"/>
    </row>
    <row r="22" spans="2:21" s="152" customFormat="1" ht="23.25" thickBot="1">
      <c r="B22" s="929"/>
      <c r="C22" s="932"/>
      <c r="D22" s="368" t="s">
        <v>107</v>
      </c>
      <c r="E22" s="393"/>
      <c r="F22" s="393"/>
      <c r="G22" s="393"/>
      <c r="H22" s="393"/>
      <c r="I22" s="393"/>
      <c r="J22" s="393"/>
      <c r="K22" s="393"/>
      <c r="L22" s="523"/>
      <c r="M22" s="393"/>
      <c r="N22" s="393"/>
      <c r="O22" s="393"/>
      <c r="P22" s="523"/>
      <c r="Q22" s="393"/>
      <c r="R22" s="393"/>
      <c r="S22" s="393"/>
      <c r="T22" s="522"/>
      <c r="U22" s="522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19">
        <f>H23+I23+J23+K23</f>
        <v>5527435</v>
      </c>
      <c r="M23" s="394">
        <v>940651</v>
      </c>
      <c r="N23" s="394">
        <v>972524</v>
      </c>
      <c r="O23" s="394">
        <v>873026</v>
      </c>
      <c r="P23" s="519">
        <f>M23+N23+O23</f>
        <v>2786201</v>
      </c>
      <c r="Q23" s="394">
        <v>866875</v>
      </c>
      <c r="R23" s="394">
        <v>886896</v>
      </c>
      <c r="S23" s="394">
        <v>1562900.54</v>
      </c>
      <c r="T23" s="394">
        <f>Q23+R23+S23</f>
        <v>3316671.54</v>
      </c>
      <c r="U23" s="394">
        <f>L23+P23+T23</f>
        <v>11630307.54</v>
      </c>
    </row>
    <row r="24" spans="2:21" ht="35.25" customHeight="1">
      <c r="B24" s="928">
        <v>5</v>
      </c>
      <c r="C24" s="930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16"/>
      <c r="M24" s="390"/>
      <c r="N24" s="390"/>
      <c r="O24" s="390"/>
      <c r="P24" s="516"/>
      <c r="Q24" s="390"/>
      <c r="R24" s="390"/>
      <c r="S24" s="390"/>
      <c r="T24" s="515"/>
      <c r="U24" s="515"/>
    </row>
    <row r="25" spans="2:21" ht="21" customHeight="1">
      <c r="B25" s="933"/>
      <c r="C25" s="931"/>
      <c r="D25" s="366" t="s">
        <v>106</v>
      </c>
      <c r="E25" s="391"/>
      <c r="F25" s="391"/>
      <c r="G25" s="391"/>
      <c r="H25" s="393"/>
      <c r="I25" s="391"/>
      <c r="J25" s="391"/>
      <c r="K25" s="391"/>
      <c r="L25" s="518"/>
      <c r="M25" s="391"/>
      <c r="N25" s="391"/>
      <c r="O25" s="391"/>
      <c r="P25" s="518"/>
      <c r="Q25" s="391"/>
      <c r="R25" s="391"/>
      <c r="S25" s="391"/>
      <c r="T25" s="517"/>
      <c r="U25" s="517"/>
    </row>
    <row r="26" spans="2:21" ht="13.5" thickBot="1">
      <c r="B26" s="929"/>
      <c r="C26" s="932"/>
      <c r="D26" s="367" t="s">
        <v>102</v>
      </c>
      <c r="E26" s="391"/>
      <c r="F26" s="391"/>
      <c r="G26" s="391"/>
      <c r="H26" s="393"/>
      <c r="I26" s="391"/>
      <c r="J26" s="391"/>
      <c r="K26" s="391"/>
      <c r="L26" s="518"/>
      <c r="M26" s="391"/>
      <c r="N26" s="391"/>
      <c r="O26" s="391"/>
      <c r="P26" s="518"/>
      <c r="Q26" s="391"/>
      <c r="R26" s="391"/>
      <c r="S26" s="391"/>
      <c r="T26" s="517"/>
      <c r="U26" s="517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19">
        <f>H27+I27+J27+K27</f>
        <v>4045898.9800000004</v>
      </c>
      <c r="M27" s="394">
        <v>757350.66</v>
      </c>
      <c r="N27" s="394">
        <v>792830.66</v>
      </c>
      <c r="O27" s="394">
        <v>767606.66</v>
      </c>
      <c r="P27" s="519">
        <f>M27+N27+O27</f>
        <v>2317787.98</v>
      </c>
      <c r="Q27" s="394">
        <v>755611.66</v>
      </c>
      <c r="R27" s="394">
        <v>720513.66</v>
      </c>
      <c r="S27" s="394">
        <v>443356.72</v>
      </c>
      <c r="T27" s="394">
        <f>Q27+R27+S27</f>
        <v>1919482.04</v>
      </c>
      <c r="U27" s="394">
        <f>L27+P27+T27</f>
        <v>8283169.000000001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</v>
      </c>
      <c r="M28" s="395">
        <f t="shared" si="0"/>
        <v>3476057.2700000005</v>
      </c>
      <c r="N28" s="395">
        <f t="shared" si="0"/>
        <v>3667283.31</v>
      </c>
      <c r="O28" s="395">
        <f t="shared" si="0"/>
        <v>3445927.31</v>
      </c>
      <c r="P28" s="395">
        <f t="shared" si="0"/>
        <v>10589267.89</v>
      </c>
      <c r="Q28" s="395">
        <f t="shared" si="0"/>
        <v>3459633.31</v>
      </c>
      <c r="R28" s="395">
        <f t="shared" si="0"/>
        <v>3491574.3100000005</v>
      </c>
      <c r="S28" s="395">
        <f t="shared" si="0"/>
        <v>3411711.5700000003</v>
      </c>
      <c r="T28" s="395">
        <f t="shared" si="0"/>
        <v>10362919.190000001</v>
      </c>
      <c r="U28" s="395">
        <f t="shared" si="0"/>
        <v>40138096</v>
      </c>
    </row>
    <row r="29" spans="3:5" s="19" customFormat="1" ht="12.75" customHeight="1">
      <c r="C29" s="153"/>
      <c r="E29" s="329"/>
    </row>
    <row r="30" spans="2:5" s="19" customFormat="1" ht="12.75" customHeight="1">
      <c r="B30" s="919" t="s">
        <v>49</v>
      </c>
      <c r="C30" s="919"/>
      <c r="D30" s="145"/>
      <c r="E30" s="226"/>
    </row>
    <row r="31" spans="2:5" s="19" customFormat="1" ht="12.75">
      <c r="B31" s="920" t="s">
        <v>50</v>
      </c>
      <c r="C31" s="920"/>
      <c r="D31" s="145"/>
      <c r="E31" s="226"/>
    </row>
    <row r="32" spans="2:5" s="31" customFormat="1" ht="15.75" customHeight="1">
      <c r="B32" s="918" t="s">
        <v>55</v>
      </c>
      <c r="C32" s="918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B14:B17"/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146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42" t="s">
        <v>1</v>
      </c>
      <c r="C5" s="686" t="s">
        <v>121</v>
      </c>
      <c r="D5" s="283" t="s">
        <v>122</v>
      </c>
      <c r="E5" s="579" t="s">
        <v>123</v>
      </c>
      <c r="F5" s="580" t="s">
        <v>124</v>
      </c>
      <c r="G5" s="581" t="s">
        <v>125</v>
      </c>
      <c r="H5" s="572" t="s">
        <v>126</v>
      </c>
      <c r="I5" s="582" t="s">
        <v>127</v>
      </c>
      <c r="J5" s="583" t="s">
        <v>128</v>
      </c>
      <c r="K5" s="582" t="s">
        <v>129</v>
      </c>
      <c r="L5" s="584" t="s">
        <v>130</v>
      </c>
      <c r="M5" s="582" t="s">
        <v>131</v>
      </c>
      <c r="N5" s="582" t="s">
        <v>132</v>
      </c>
      <c r="O5" s="585" t="s">
        <v>133</v>
      </c>
      <c r="P5" s="584" t="s">
        <v>134</v>
      </c>
      <c r="Q5" s="582" t="s">
        <v>135</v>
      </c>
      <c r="R5" s="389" t="s">
        <v>115</v>
      </c>
      <c r="S5" s="389" t="s">
        <v>141</v>
      </c>
      <c r="T5" s="149"/>
    </row>
    <row r="6" spans="1:19" ht="26.25" thickBot="1">
      <c r="A6" s="745">
        <v>1</v>
      </c>
      <c r="B6" s="746" t="s">
        <v>86</v>
      </c>
      <c r="C6" s="743">
        <v>24000</v>
      </c>
      <c r="D6" s="743">
        <v>24000</v>
      </c>
      <c r="E6" s="744">
        <v>105000</v>
      </c>
      <c r="F6" s="533">
        <f>C6+D6+E6</f>
        <v>153000</v>
      </c>
      <c r="G6" s="533">
        <v>51000</v>
      </c>
      <c r="H6" s="533">
        <v>32490</v>
      </c>
      <c r="I6" s="482">
        <v>0</v>
      </c>
      <c r="J6" s="747">
        <f>F6+G6+H6+I6</f>
        <v>236490</v>
      </c>
      <c r="K6" s="747">
        <v>0</v>
      </c>
      <c r="L6" s="747">
        <v>0</v>
      </c>
      <c r="M6" s="747">
        <v>0</v>
      </c>
      <c r="N6" s="747">
        <f>K87</f>
        <v>0</v>
      </c>
      <c r="O6" s="748">
        <v>0</v>
      </c>
      <c r="P6" s="749">
        <v>0</v>
      </c>
      <c r="Q6" s="749">
        <v>0</v>
      </c>
      <c r="R6" s="749">
        <f>O6+P6+Q6</f>
        <v>0</v>
      </c>
      <c r="S6" s="732">
        <f>J6+N6+R6</f>
        <v>236490</v>
      </c>
    </row>
    <row r="7" spans="1:19" ht="13.5" thickBot="1">
      <c r="A7" s="103"/>
      <c r="B7" s="283" t="s">
        <v>5</v>
      </c>
      <c r="C7" s="473">
        <f aca="true" t="shared" si="0" ref="C7:H7">SUM(C6:C6)</f>
        <v>24000</v>
      </c>
      <c r="D7" s="421">
        <f t="shared" si="0"/>
        <v>24000</v>
      </c>
      <c r="E7" s="474">
        <f t="shared" si="0"/>
        <v>105000</v>
      </c>
      <c r="F7" s="473">
        <f t="shared" si="0"/>
        <v>153000</v>
      </c>
      <c r="G7" s="751">
        <f t="shared" si="0"/>
        <v>51000</v>
      </c>
      <c r="H7" s="475">
        <f t="shared" si="0"/>
        <v>32490</v>
      </c>
      <c r="I7" s="750">
        <v>0</v>
      </c>
      <c r="J7" s="531">
        <f>F7+G7+H7+I7</f>
        <v>236490</v>
      </c>
      <c r="K7" s="531">
        <v>0</v>
      </c>
      <c r="L7" s="531">
        <v>0</v>
      </c>
      <c r="M7" s="531">
        <v>0</v>
      </c>
      <c r="N7" s="531">
        <f>K88</f>
        <v>0</v>
      </c>
      <c r="O7" s="564">
        <f>SUM(O6:O6)</f>
        <v>0</v>
      </c>
      <c r="P7" s="564">
        <f>SUM(P6:P6)</f>
        <v>0</v>
      </c>
      <c r="Q7" s="564">
        <f>SUM(Q6:Q6)</f>
        <v>0</v>
      </c>
      <c r="R7" s="564">
        <f>SUM(R6:R6)</f>
        <v>0</v>
      </c>
      <c r="S7" s="473">
        <f>SUM(S6:S6)</f>
        <v>236490</v>
      </c>
    </row>
  </sheetData>
  <sheetProtection/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0" max="20" width="11.003906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147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79" t="s">
        <v>123</v>
      </c>
      <c r="H5" s="580" t="s">
        <v>124</v>
      </c>
      <c r="I5" s="581" t="s">
        <v>125</v>
      </c>
      <c r="J5" s="572" t="s">
        <v>126</v>
      </c>
      <c r="K5" s="582" t="s">
        <v>127</v>
      </c>
      <c r="L5" s="583" t="s">
        <v>128</v>
      </c>
      <c r="M5" s="582" t="s">
        <v>129</v>
      </c>
      <c r="N5" s="584" t="s">
        <v>130</v>
      </c>
      <c r="O5" s="582" t="s">
        <v>131</v>
      </c>
      <c r="P5" s="582" t="s">
        <v>132</v>
      </c>
      <c r="Q5" s="585" t="s">
        <v>133</v>
      </c>
      <c r="R5" s="584" t="s">
        <v>134</v>
      </c>
      <c r="S5" s="582" t="s">
        <v>135</v>
      </c>
      <c r="T5" s="389" t="s">
        <v>115</v>
      </c>
      <c r="U5" s="389" t="s">
        <v>141</v>
      </c>
    </row>
    <row r="6" spans="2:21" s="67" customFormat="1" ht="26.25" thickBot="1">
      <c r="B6" s="803">
        <v>1</v>
      </c>
      <c r="C6" s="800" t="s">
        <v>87</v>
      </c>
      <c r="D6" s="577" t="s">
        <v>86</v>
      </c>
      <c r="E6" s="324">
        <v>8000</v>
      </c>
      <c r="F6" s="379">
        <v>8000</v>
      </c>
      <c r="G6" s="379">
        <v>20000</v>
      </c>
      <c r="H6" s="468">
        <f>E6+F6+G6</f>
        <v>36000</v>
      </c>
      <c r="I6" s="379">
        <v>15000</v>
      </c>
      <c r="J6" s="379">
        <v>100000</v>
      </c>
      <c r="K6" s="379">
        <v>0</v>
      </c>
      <c r="L6" s="578">
        <f>H6+I6+J6+K6</f>
        <v>151000</v>
      </c>
      <c r="M6" s="379">
        <v>206900</v>
      </c>
      <c r="N6" s="379">
        <v>202900</v>
      </c>
      <c r="O6" s="379">
        <v>0</v>
      </c>
      <c r="P6" s="578">
        <f>M6+N6+O6</f>
        <v>409800</v>
      </c>
      <c r="Q6" s="379">
        <v>0</v>
      </c>
      <c r="R6" s="379">
        <v>0</v>
      </c>
      <c r="S6" s="379">
        <v>0</v>
      </c>
      <c r="T6" s="481">
        <f>Q6+R6+S6</f>
        <v>0</v>
      </c>
      <c r="U6" s="752">
        <f>L6+P6+T6</f>
        <v>560800</v>
      </c>
    </row>
    <row r="7" spans="2:21" s="67" customFormat="1" ht="26.25" thickBot="1">
      <c r="B7" s="804"/>
      <c r="C7" s="801"/>
      <c r="D7" s="282" t="s">
        <v>90</v>
      </c>
      <c r="E7" s="324">
        <v>20000</v>
      </c>
      <c r="F7" s="379">
        <v>20000</v>
      </c>
      <c r="G7" s="379">
        <v>45000</v>
      </c>
      <c r="H7" s="471">
        <f>E7+F7+G7</f>
        <v>85000</v>
      </c>
      <c r="I7" s="379">
        <v>26000</v>
      </c>
      <c r="J7" s="379">
        <v>100000</v>
      </c>
      <c r="K7" s="379">
        <v>0</v>
      </c>
      <c r="L7" s="528">
        <f>H7+I7+J7+K7</f>
        <v>211000</v>
      </c>
      <c r="M7" s="379">
        <v>57430</v>
      </c>
      <c r="N7" s="379">
        <v>0</v>
      </c>
      <c r="O7" s="379">
        <v>0</v>
      </c>
      <c r="P7" s="578">
        <f>M7+N7+O7</f>
        <v>57430</v>
      </c>
      <c r="Q7" s="379">
        <v>0</v>
      </c>
      <c r="R7" s="379">
        <v>0</v>
      </c>
      <c r="S7" s="379">
        <v>80000</v>
      </c>
      <c r="T7" s="481">
        <f>Q7+R7+S7</f>
        <v>80000</v>
      </c>
      <c r="U7" s="388">
        <f>L7+P7+T7</f>
        <v>348430</v>
      </c>
    </row>
    <row r="8" spans="2:21" s="66" customFormat="1" ht="13.5" thickBot="1">
      <c r="B8" s="805"/>
      <c r="C8" s="802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7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80000</v>
      </c>
      <c r="T8" s="467">
        <f t="shared" si="0"/>
        <v>80000</v>
      </c>
      <c r="U8" s="386">
        <f t="shared" si="0"/>
        <v>909230</v>
      </c>
    </row>
    <row r="9" spans="2:21" s="66" customFormat="1" ht="26.25" thickBot="1">
      <c r="B9" s="811">
        <v>2</v>
      </c>
      <c r="C9" s="810" t="s">
        <v>139</v>
      </c>
      <c r="D9" s="37" t="s">
        <v>86</v>
      </c>
      <c r="E9" s="725">
        <v>6000</v>
      </c>
      <c r="F9" s="726">
        <v>6000</v>
      </c>
      <c r="G9" s="726">
        <v>0</v>
      </c>
      <c r="H9" s="471">
        <f>E9+F9+G9</f>
        <v>12000</v>
      </c>
      <c r="I9" s="726">
        <v>0</v>
      </c>
      <c r="J9" s="726">
        <v>0</v>
      </c>
      <c r="K9" s="726">
        <v>0</v>
      </c>
      <c r="L9" s="528">
        <f>H9+I9+J9+K9</f>
        <v>12000</v>
      </c>
      <c r="M9" s="726">
        <v>0</v>
      </c>
      <c r="N9" s="726">
        <v>0</v>
      </c>
      <c r="O9" s="726">
        <v>0</v>
      </c>
      <c r="P9" s="578">
        <f>M9+N9+O9</f>
        <v>0</v>
      </c>
      <c r="Q9" s="726">
        <v>0</v>
      </c>
      <c r="R9" s="726">
        <v>0</v>
      </c>
      <c r="S9" s="726">
        <v>30000</v>
      </c>
      <c r="T9" s="481">
        <f aca="true" t="shared" si="1" ref="T9:T18">Q9+R9+S9</f>
        <v>30000</v>
      </c>
      <c r="U9" s="388">
        <f>L9+P9+T9</f>
        <v>42000</v>
      </c>
    </row>
    <row r="10" spans="2:21" s="66" customFormat="1" ht="13.5" thickBot="1">
      <c r="B10" s="805"/>
      <c r="C10" s="802"/>
      <c r="D10" s="724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69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35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30000</v>
      </c>
      <c r="T10" s="481">
        <f t="shared" si="1"/>
        <v>30000</v>
      </c>
      <c r="U10" s="386">
        <f>U9</f>
        <v>42000</v>
      </c>
    </row>
    <row r="11" spans="2:21" s="67" customFormat="1" ht="26.25" thickBot="1">
      <c r="B11" s="816">
        <v>3</v>
      </c>
      <c r="C11" s="806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1">
        <f>E11+F11+G11</f>
        <v>17000</v>
      </c>
      <c r="I11" s="379">
        <v>9000</v>
      </c>
      <c r="J11" s="379">
        <v>55150</v>
      </c>
      <c r="K11" s="379">
        <v>0</v>
      </c>
      <c r="L11" s="528">
        <f>H11+I11+J11+K11</f>
        <v>81150</v>
      </c>
      <c r="M11" s="379">
        <v>20000</v>
      </c>
      <c r="N11" s="379">
        <v>0</v>
      </c>
      <c r="O11" s="379">
        <v>0</v>
      </c>
      <c r="P11" s="578">
        <f>M11+N11+O11</f>
        <v>20000</v>
      </c>
      <c r="Q11" s="379">
        <v>0</v>
      </c>
      <c r="R11" s="379">
        <v>0</v>
      </c>
      <c r="S11" s="379">
        <v>0</v>
      </c>
      <c r="T11" s="481">
        <f t="shared" si="1"/>
        <v>0</v>
      </c>
      <c r="U11" s="388">
        <f>L11+P11+T11</f>
        <v>101150</v>
      </c>
    </row>
    <row r="12" spans="2:21" s="67" customFormat="1" ht="26.25" thickBot="1">
      <c r="B12" s="817"/>
      <c r="C12" s="819"/>
      <c r="D12" s="282" t="s">
        <v>90</v>
      </c>
      <c r="E12" s="324">
        <v>5000</v>
      </c>
      <c r="F12" s="379">
        <v>5000</v>
      </c>
      <c r="G12" s="379">
        <v>20000</v>
      </c>
      <c r="H12" s="471">
        <f>E12+F12+G12</f>
        <v>30000</v>
      </c>
      <c r="I12" s="379">
        <v>11000</v>
      </c>
      <c r="J12" s="379">
        <v>65000</v>
      </c>
      <c r="K12" s="379">
        <v>0</v>
      </c>
      <c r="L12" s="528">
        <f>H12+I12+J12+K12</f>
        <v>106000</v>
      </c>
      <c r="M12" s="379">
        <v>20540</v>
      </c>
      <c r="N12" s="379">
        <v>0</v>
      </c>
      <c r="O12" s="379">
        <v>0</v>
      </c>
      <c r="P12" s="578">
        <f>M12+N12+O12</f>
        <v>20540</v>
      </c>
      <c r="Q12" s="379">
        <v>0</v>
      </c>
      <c r="R12" s="379">
        <v>0</v>
      </c>
      <c r="S12" s="379">
        <v>30000</v>
      </c>
      <c r="T12" s="481">
        <f t="shared" si="1"/>
        <v>30000</v>
      </c>
      <c r="U12" s="388">
        <f>L12+P12+T12</f>
        <v>156540</v>
      </c>
    </row>
    <row r="13" spans="2:21" s="66" customFormat="1" ht="13.5" thickBot="1">
      <c r="B13" s="818"/>
      <c r="C13" s="807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69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30000</v>
      </c>
      <c r="T13" s="481">
        <f t="shared" si="1"/>
        <v>30000</v>
      </c>
      <c r="U13" s="386">
        <f>U11+U12</f>
        <v>257690</v>
      </c>
    </row>
    <row r="14" spans="2:21" s="67" customFormat="1" ht="26.25" thickBot="1">
      <c r="B14" s="808">
        <v>4</v>
      </c>
      <c r="C14" s="806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1">
        <f>E14+F14+G14</f>
        <v>2000</v>
      </c>
      <c r="I14" s="382">
        <v>2000</v>
      </c>
      <c r="J14" s="382">
        <v>10970</v>
      </c>
      <c r="K14" s="382">
        <v>0</v>
      </c>
      <c r="L14" s="534">
        <f>H14+I14+J14+K14</f>
        <v>14970</v>
      </c>
      <c r="M14" s="382">
        <v>0</v>
      </c>
      <c r="N14" s="382">
        <v>0</v>
      </c>
      <c r="O14" s="382">
        <v>100970</v>
      </c>
      <c r="P14" s="578">
        <f>M14+N14+O14</f>
        <v>100970</v>
      </c>
      <c r="Q14" s="382">
        <v>0</v>
      </c>
      <c r="R14" s="382">
        <v>0</v>
      </c>
      <c r="S14" s="382">
        <v>0</v>
      </c>
      <c r="T14" s="481">
        <f t="shared" si="1"/>
        <v>0</v>
      </c>
      <c r="U14" s="388">
        <f>L14+P14+T14</f>
        <v>115940</v>
      </c>
    </row>
    <row r="15" spans="2:21" s="66" customFormat="1" ht="17.25" customHeight="1" thickBot="1">
      <c r="B15" s="809"/>
      <c r="C15" s="807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69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35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100970</v>
      </c>
      <c r="P15" s="381">
        <f t="shared" si="5"/>
        <v>100970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1">
        <f t="shared" si="1"/>
        <v>0</v>
      </c>
      <c r="U15" s="386">
        <f>U14</f>
        <v>115940</v>
      </c>
    </row>
    <row r="16" spans="2:21" s="66" customFormat="1" ht="27" customHeight="1" thickBot="1">
      <c r="B16" s="814">
        <v>5</v>
      </c>
      <c r="C16" s="812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6">
        <f>E16+F16+G16</f>
        <v>6000</v>
      </c>
      <c r="I16" s="383">
        <v>20880</v>
      </c>
      <c r="J16" s="383">
        <v>0</v>
      </c>
      <c r="K16" s="383">
        <v>0</v>
      </c>
      <c r="L16" s="534">
        <f>H16+I16+J16+K16</f>
        <v>26880</v>
      </c>
      <c r="M16" s="383">
        <v>0</v>
      </c>
      <c r="N16" s="383">
        <v>0</v>
      </c>
      <c r="O16" s="383">
        <v>0</v>
      </c>
      <c r="P16" s="578">
        <f>M16+N16+O16</f>
        <v>0</v>
      </c>
      <c r="Q16" s="383">
        <v>13790</v>
      </c>
      <c r="R16" s="383">
        <v>0</v>
      </c>
      <c r="S16" s="383">
        <v>0</v>
      </c>
      <c r="T16" s="481">
        <f>Q16+R16+S16</f>
        <v>13790</v>
      </c>
      <c r="U16" s="388">
        <f>L16+P16+T16</f>
        <v>40670</v>
      </c>
    </row>
    <row r="17" spans="2:21" s="66" customFormat="1" ht="17.25" customHeight="1" thickBot="1">
      <c r="B17" s="815"/>
      <c r="C17" s="813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69">
        <f t="shared" si="6"/>
        <v>0</v>
      </c>
      <c r="H17" s="469">
        <f t="shared" si="6"/>
        <v>6000</v>
      </c>
      <c r="I17" s="469">
        <f t="shared" si="6"/>
        <v>20880</v>
      </c>
      <c r="J17" s="385">
        <f t="shared" si="6"/>
        <v>0</v>
      </c>
      <c r="K17" s="469">
        <v>0</v>
      </c>
      <c r="L17" s="535">
        <f>H17+I17+J17+K17</f>
        <v>26880</v>
      </c>
      <c r="M17" s="385">
        <f>M16</f>
        <v>0</v>
      </c>
      <c r="N17" s="535">
        <v>0</v>
      </c>
      <c r="O17" s="535">
        <v>0</v>
      </c>
      <c r="P17" s="578">
        <f>M17+N17+O17</f>
        <v>0</v>
      </c>
      <c r="Q17" s="383">
        <v>13790</v>
      </c>
      <c r="R17" s="383">
        <v>0</v>
      </c>
      <c r="S17" s="383">
        <v>0</v>
      </c>
      <c r="T17" s="481">
        <f>Q17+R17+S17</f>
        <v>13790</v>
      </c>
      <c r="U17" s="386">
        <f>U16</f>
        <v>40670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S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100970</v>
      </c>
      <c r="P18" s="386">
        <f t="shared" si="7"/>
        <v>608740</v>
      </c>
      <c r="Q18" s="386">
        <f t="shared" si="7"/>
        <v>13790</v>
      </c>
      <c r="R18" s="386">
        <f t="shared" si="7"/>
        <v>0</v>
      </c>
      <c r="S18" s="386">
        <f t="shared" si="7"/>
        <v>140000</v>
      </c>
      <c r="T18" s="481">
        <f t="shared" si="1"/>
        <v>153790</v>
      </c>
      <c r="U18" s="386">
        <f>U8+U10+U13+U15+U17</f>
        <v>1365530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820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821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821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821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821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821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22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20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821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821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821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822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23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824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824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824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824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824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825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823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824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824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824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825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823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824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824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824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25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823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824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824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824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824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25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823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824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25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823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824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824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824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824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824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25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23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824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25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23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824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25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26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827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27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827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28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823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824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824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824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25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24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24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25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zoomScale="90" zoomScaleNormal="90" zoomScalePageLayoutView="0" workbookViewId="0" topLeftCell="B1">
      <pane ySplit="3" topLeftCell="A13" activePane="bottomLeft" state="frozen"/>
      <selection pane="topLeft" activeCell="O15" sqref="O15"/>
      <selection pane="bottomLeft" activeCell="U31" sqref="U31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3.0039062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4.00390625" style="8" customWidth="1"/>
    <col min="19" max="19" width="11.7109375" style="8" customWidth="1"/>
    <col min="20" max="20" width="12.57421875" style="8" customWidth="1"/>
    <col min="21" max="21" width="14.42187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34" t="s">
        <v>149</v>
      </c>
      <c r="D2" s="835"/>
      <c r="E2" s="835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79" t="s">
        <v>123</v>
      </c>
      <c r="H3" s="580" t="s">
        <v>124</v>
      </c>
      <c r="I3" s="581" t="s">
        <v>125</v>
      </c>
      <c r="J3" s="572" t="s">
        <v>126</v>
      </c>
      <c r="K3" s="582" t="s">
        <v>127</v>
      </c>
      <c r="L3" s="583" t="s">
        <v>128</v>
      </c>
      <c r="M3" s="582" t="s">
        <v>129</v>
      </c>
      <c r="N3" s="584" t="s">
        <v>130</v>
      </c>
      <c r="O3" s="582" t="s">
        <v>131</v>
      </c>
      <c r="P3" s="582" t="s">
        <v>132</v>
      </c>
      <c r="Q3" s="585" t="s">
        <v>133</v>
      </c>
      <c r="R3" s="584" t="s">
        <v>134</v>
      </c>
      <c r="S3" s="582" t="s">
        <v>135</v>
      </c>
      <c r="T3" s="389" t="s">
        <v>115</v>
      </c>
      <c r="U3" s="389" t="s">
        <v>141</v>
      </c>
    </row>
    <row r="4" spans="2:21" s="84" customFormat="1" ht="26.25" thickBot="1">
      <c r="B4" s="837">
        <v>1</v>
      </c>
      <c r="C4" s="821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58">
        <f>E4+F4+G4</f>
        <v>518000</v>
      </c>
      <c r="I4" s="284">
        <v>159000</v>
      </c>
      <c r="J4" s="284">
        <v>350090</v>
      </c>
      <c r="K4" s="284">
        <v>0</v>
      </c>
      <c r="L4" s="427">
        <f>H4+I4+J4+K4</f>
        <v>1027090</v>
      </c>
      <c r="M4" s="284">
        <v>700000</v>
      </c>
      <c r="N4" s="284">
        <v>0</v>
      </c>
      <c r="O4" s="284">
        <v>160000</v>
      </c>
      <c r="P4" s="427">
        <f>M4+N4+O4</f>
        <v>860000</v>
      </c>
      <c r="Q4" s="284">
        <v>255070</v>
      </c>
      <c r="R4" s="284">
        <v>0</v>
      </c>
      <c r="S4" s="284">
        <v>0</v>
      </c>
      <c r="T4" s="489">
        <f>Q4+R4+S4</f>
        <v>255070</v>
      </c>
      <c r="U4" s="538">
        <f>L4+P4+T4</f>
        <v>2142160</v>
      </c>
    </row>
    <row r="5" spans="2:21" s="7" customFormat="1" ht="13.5" thickBot="1">
      <c r="B5" s="802"/>
      <c r="C5" s="822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59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8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160000</v>
      </c>
      <c r="P5" s="428">
        <f t="shared" si="0"/>
        <v>860000</v>
      </c>
      <c r="Q5" s="285">
        <f t="shared" si="0"/>
        <v>255070</v>
      </c>
      <c r="R5" s="285">
        <f t="shared" si="0"/>
        <v>0</v>
      </c>
      <c r="S5" s="285">
        <f t="shared" si="0"/>
        <v>0</v>
      </c>
      <c r="T5" s="539">
        <f t="shared" si="0"/>
        <v>255070</v>
      </c>
      <c r="U5" s="539">
        <f t="shared" si="0"/>
        <v>2142160</v>
      </c>
    </row>
    <row r="6" spans="2:21" s="84" customFormat="1" ht="27" customHeight="1" thickBot="1">
      <c r="B6" s="833">
        <v>2</v>
      </c>
      <c r="C6" s="821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0">
        <f>E6+F6+G6</f>
        <v>87000</v>
      </c>
      <c r="I6" s="284">
        <v>20000</v>
      </c>
      <c r="J6" s="284">
        <v>140390</v>
      </c>
      <c r="K6" s="284">
        <v>0</v>
      </c>
      <c r="L6" s="537">
        <f>H6+I6+J6+K6</f>
        <v>247390</v>
      </c>
      <c r="M6" s="284">
        <v>300000</v>
      </c>
      <c r="N6" s="284">
        <v>0</v>
      </c>
      <c r="O6" s="284">
        <v>0</v>
      </c>
      <c r="P6" s="537">
        <f>M6+N6+O6</f>
        <v>300000</v>
      </c>
      <c r="Q6" s="284">
        <v>0</v>
      </c>
      <c r="R6" s="284">
        <v>0</v>
      </c>
      <c r="S6" s="284">
        <v>0</v>
      </c>
      <c r="T6" s="489">
        <f>Q6+R6+S6</f>
        <v>0</v>
      </c>
      <c r="U6" s="538">
        <f>L6+P6+T6</f>
        <v>547390</v>
      </c>
    </row>
    <row r="7" spans="2:21" s="84" customFormat="1" ht="13.5" thickBot="1">
      <c r="B7" s="802"/>
      <c r="C7" s="821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1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8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0">
        <f t="shared" si="1"/>
        <v>0</v>
      </c>
      <c r="U7" s="540">
        <f t="shared" si="1"/>
        <v>547390</v>
      </c>
    </row>
    <row r="8" spans="2:21" ht="32.25" customHeight="1" thickBot="1">
      <c r="B8" s="838">
        <v>3</v>
      </c>
      <c r="C8" s="826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0">
        <f>E8+F8+G8</f>
        <v>480000</v>
      </c>
      <c r="I8" s="284">
        <v>210000</v>
      </c>
      <c r="J8" s="284">
        <v>790370</v>
      </c>
      <c r="K8" s="284">
        <v>0</v>
      </c>
      <c r="L8" s="537">
        <f>H8+I8+J8+K8</f>
        <v>1480370</v>
      </c>
      <c r="M8" s="284">
        <v>800000</v>
      </c>
      <c r="N8" s="284">
        <v>0</v>
      </c>
      <c r="O8" s="284">
        <v>132000</v>
      </c>
      <c r="P8" s="537">
        <f>M8+N8+O8</f>
        <v>932000</v>
      </c>
      <c r="Q8" s="284">
        <v>92770</v>
      </c>
      <c r="R8" s="284">
        <v>0</v>
      </c>
      <c r="S8" s="284">
        <v>0</v>
      </c>
      <c r="T8" s="489">
        <f>Q8+R8+S8</f>
        <v>92770</v>
      </c>
      <c r="U8" s="538">
        <f>L8+P8+T8</f>
        <v>2505140</v>
      </c>
    </row>
    <row r="9" spans="2:21" ht="13.5" thickBot="1">
      <c r="B9" s="805"/>
      <c r="C9" s="827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1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8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132000</v>
      </c>
      <c r="P9" s="428">
        <f>P8</f>
        <v>932000</v>
      </c>
      <c r="Q9" s="285">
        <f t="shared" si="2"/>
        <v>92770</v>
      </c>
      <c r="R9" s="285">
        <f t="shared" si="2"/>
        <v>0</v>
      </c>
      <c r="S9" s="285">
        <f t="shared" si="2"/>
        <v>0</v>
      </c>
      <c r="T9" s="539">
        <f>T8</f>
        <v>92770</v>
      </c>
      <c r="U9" s="539">
        <f>U8</f>
        <v>2505140</v>
      </c>
    </row>
    <row r="10" spans="2:21" ht="27" customHeight="1" thickBot="1">
      <c r="B10" s="839">
        <v>4</v>
      </c>
      <c r="C10" s="826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3">
        <f>E10+F10+G10</f>
        <v>263000</v>
      </c>
      <c r="I10" s="342">
        <v>85000</v>
      </c>
      <c r="J10" s="342">
        <v>262400</v>
      </c>
      <c r="K10" s="342">
        <v>0</v>
      </c>
      <c r="L10" s="537">
        <f>H10+I10+J10+K10</f>
        <v>610400</v>
      </c>
      <c r="M10" s="342">
        <v>500000</v>
      </c>
      <c r="N10" s="342">
        <v>0</v>
      </c>
      <c r="O10" s="342">
        <v>0</v>
      </c>
      <c r="P10" s="537">
        <f>M10+N10+O10</f>
        <v>500000</v>
      </c>
      <c r="Q10" s="342">
        <v>0</v>
      </c>
      <c r="R10" s="342">
        <v>0</v>
      </c>
      <c r="S10" s="342">
        <v>0</v>
      </c>
      <c r="T10" s="489">
        <f>Q10+R10+S10</f>
        <v>0</v>
      </c>
      <c r="U10" s="538">
        <f>L10+P10+T10</f>
        <v>1110400</v>
      </c>
    </row>
    <row r="11" spans="2:21" ht="13.5" thickBot="1">
      <c r="B11" s="840"/>
      <c r="C11" s="828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59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8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8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8">
        <f t="shared" si="3"/>
        <v>0</v>
      </c>
      <c r="U11" s="428">
        <f t="shared" si="3"/>
        <v>1110400</v>
      </c>
    </row>
    <row r="12" spans="1:21" ht="30.75" customHeight="1" thickBot="1">
      <c r="A12" s="263"/>
      <c r="B12" s="837">
        <v>5</v>
      </c>
      <c r="C12" s="824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0">
        <f>E12+F12+G12</f>
        <v>54000</v>
      </c>
      <c r="I12" s="284">
        <v>30000</v>
      </c>
      <c r="J12" s="284">
        <v>190290</v>
      </c>
      <c r="K12" s="284">
        <v>0</v>
      </c>
      <c r="L12" s="537">
        <f>H12+I12+J12+K12</f>
        <v>274290</v>
      </c>
      <c r="M12" s="284">
        <v>100000</v>
      </c>
      <c r="N12" s="284">
        <v>0</v>
      </c>
      <c r="O12" s="284">
        <v>0</v>
      </c>
      <c r="P12" s="537">
        <f>M12+N12+O12</f>
        <v>100000</v>
      </c>
      <c r="Q12" s="284">
        <v>0</v>
      </c>
      <c r="R12" s="284">
        <v>0</v>
      </c>
      <c r="S12" s="284">
        <v>0</v>
      </c>
      <c r="T12" s="489">
        <f>Q12+R12+S12</f>
        <v>0</v>
      </c>
      <c r="U12" s="538">
        <f>L12+P12+T12</f>
        <v>374290</v>
      </c>
    </row>
    <row r="13" spans="1:21" s="9" customFormat="1" ht="13.5" thickBot="1">
      <c r="A13" s="207"/>
      <c r="B13" s="802"/>
      <c r="C13" s="825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1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1">
        <f t="shared" si="4"/>
        <v>0</v>
      </c>
      <c r="U13" s="541">
        <f t="shared" si="4"/>
        <v>374290</v>
      </c>
    </row>
    <row r="14" spans="2:21" ht="31.5" customHeight="1" thickBot="1">
      <c r="B14" s="838">
        <v>6</v>
      </c>
      <c r="C14" s="827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0">
        <f>E14+F14+G14</f>
        <v>774000</v>
      </c>
      <c r="I14" s="284">
        <v>280000</v>
      </c>
      <c r="J14" s="284">
        <v>1068370</v>
      </c>
      <c r="K14" s="284">
        <v>0</v>
      </c>
      <c r="L14" s="537">
        <f>H14+I14+J14+K14</f>
        <v>2122370</v>
      </c>
      <c r="M14" s="284">
        <v>1439320</v>
      </c>
      <c r="N14" s="284">
        <v>0</v>
      </c>
      <c r="O14" s="284">
        <v>0</v>
      </c>
      <c r="P14" s="537">
        <f>M14+N14+O14</f>
        <v>1439320</v>
      </c>
      <c r="Q14" s="284">
        <v>191710</v>
      </c>
      <c r="R14" s="284">
        <v>1629970</v>
      </c>
      <c r="S14" s="284">
        <v>0</v>
      </c>
      <c r="T14" s="489">
        <f>Q14+R14+S14</f>
        <v>1821680</v>
      </c>
      <c r="U14" s="538">
        <f>L14+P14+T14</f>
        <v>5383370</v>
      </c>
    </row>
    <row r="15" spans="2:21" s="9" customFormat="1" ht="18.75" customHeight="1" thickBot="1">
      <c r="B15" s="805"/>
      <c r="C15" s="828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1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>Q14</f>
        <v>191710</v>
      </c>
      <c r="R15" s="285">
        <f>R14</f>
        <v>1629970</v>
      </c>
      <c r="S15" s="285">
        <f t="shared" si="5"/>
        <v>0</v>
      </c>
      <c r="T15" s="540">
        <f t="shared" si="5"/>
        <v>1821680</v>
      </c>
      <c r="U15" s="540">
        <f t="shared" si="5"/>
        <v>5383370</v>
      </c>
    </row>
    <row r="16" spans="2:21" s="9" customFormat="1" ht="25.5" customHeight="1" thickBot="1">
      <c r="B16" s="768"/>
      <c r="C16" s="827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0">
        <f>E16+F16+G16</f>
        <v>165000</v>
      </c>
      <c r="I16" s="284">
        <v>0</v>
      </c>
      <c r="J16" s="284">
        <v>165000</v>
      </c>
      <c r="K16" s="284">
        <v>0</v>
      </c>
      <c r="L16" s="537">
        <f>H16+I16+J16+K16</f>
        <v>330000</v>
      </c>
      <c r="M16" s="284">
        <v>106170</v>
      </c>
      <c r="N16" s="284">
        <v>106170</v>
      </c>
      <c r="O16" s="284">
        <v>0</v>
      </c>
      <c r="P16" s="537">
        <f>M16+N16+O16</f>
        <v>212340</v>
      </c>
      <c r="Q16" s="284">
        <v>165780</v>
      </c>
      <c r="R16" s="284">
        <v>0</v>
      </c>
      <c r="S16" s="284">
        <v>0</v>
      </c>
      <c r="T16" s="489">
        <f>Q16+R16+S16</f>
        <v>165780</v>
      </c>
      <c r="U16" s="538">
        <f>L16+P16+T16</f>
        <v>708120</v>
      </c>
    </row>
    <row r="17" spans="2:21" s="9" customFormat="1" ht="18.75" customHeight="1" thickBot="1">
      <c r="B17" s="768"/>
      <c r="C17" s="828"/>
      <c r="D17" s="3" t="s">
        <v>5</v>
      </c>
      <c r="E17" s="285">
        <f aca="true" t="shared" si="6" ref="E17:U17">E16</f>
        <v>0</v>
      </c>
      <c r="F17" s="285">
        <f t="shared" si="6"/>
        <v>0</v>
      </c>
      <c r="G17" s="285">
        <f t="shared" si="6"/>
        <v>165000</v>
      </c>
      <c r="H17" s="461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165780</v>
      </c>
      <c r="R17" s="285">
        <f t="shared" si="6"/>
        <v>0</v>
      </c>
      <c r="S17" s="285">
        <f t="shared" si="6"/>
        <v>0</v>
      </c>
      <c r="T17" s="540">
        <f t="shared" si="6"/>
        <v>165780</v>
      </c>
      <c r="U17" s="540">
        <f t="shared" si="6"/>
        <v>708120</v>
      </c>
    </row>
    <row r="18" spans="2:21" ht="25.5">
      <c r="B18" s="833">
        <v>7</v>
      </c>
      <c r="C18" s="824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7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01"/>
      <c r="C19" s="824"/>
      <c r="D19" s="37" t="s">
        <v>86</v>
      </c>
      <c r="E19" s="514">
        <v>4000</v>
      </c>
      <c r="F19" s="514">
        <v>0</v>
      </c>
      <c r="G19" s="514">
        <v>6000</v>
      </c>
      <c r="H19" s="460">
        <f>E19+F19+G19</f>
        <v>10000</v>
      </c>
      <c r="I19" s="514">
        <v>0</v>
      </c>
      <c r="J19" s="514">
        <v>45500</v>
      </c>
      <c r="K19" s="514">
        <v>0</v>
      </c>
      <c r="L19" s="537">
        <f>H19+I19+J19+K19</f>
        <v>55500</v>
      </c>
      <c r="M19" s="514">
        <v>0</v>
      </c>
      <c r="N19" s="514">
        <v>0</v>
      </c>
      <c r="O19" s="514">
        <v>0</v>
      </c>
      <c r="P19" s="167">
        <f>M19+N19+O19</f>
        <v>0</v>
      </c>
      <c r="Q19" s="514">
        <v>0</v>
      </c>
      <c r="R19" s="514">
        <v>0</v>
      </c>
      <c r="S19" s="514">
        <v>0</v>
      </c>
      <c r="T19" s="542">
        <f>Q19+R19+S19</f>
        <v>0</v>
      </c>
      <c r="U19" s="753">
        <f>L19+P19+T19</f>
        <v>55500</v>
      </c>
    </row>
    <row r="20" spans="2:21" s="9" customFormat="1" ht="18" customHeight="1" thickBot="1">
      <c r="B20" s="802"/>
      <c r="C20" s="824"/>
      <c r="D20" s="3" t="s">
        <v>5</v>
      </c>
      <c r="E20" s="781">
        <f aca="true" t="shared" si="7" ref="E20:U20">E18+E19</f>
        <v>52000</v>
      </c>
      <c r="F20" s="781">
        <f t="shared" si="7"/>
        <v>52000</v>
      </c>
      <c r="G20" s="781">
        <f t="shared" si="7"/>
        <v>61000</v>
      </c>
      <c r="H20" s="782">
        <f t="shared" si="7"/>
        <v>165000</v>
      </c>
      <c r="I20" s="781">
        <f t="shared" si="7"/>
        <v>0</v>
      </c>
      <c r="J20" s="781">
        <f t="shared" si="7"/>
        <v>45500</v>
      </c>
      <c r="K20" s="781">
        <f t="shared" si="7"/>
        <v>0</v>
      </c>
      <c r="L20" s="541">
        <f t="shared" si="7"/>
        <v>210500</v>
      </c>
      <c r="M20" s="781">
        <f t="shared" si="7"/>
        <v>0</v>
      </c>
      <c r="N20" s="781">
        <f t="shared" si="7"/>
        <v>0</v>
      </c>
      <c r="O20" s="781">
        <f t="shared" si="7"/>
        <v>0</v>
      </c>
      <c r="P20" s="541">
        <f t="shared" si="7"/>
        <v>0</v>
      </c>
      <c r="Q20" s="781">
        <f t="shared" si="7"/>
        <v>0</v>
      </c>
      <c r="R20" s="781">
        <f t="shared" si="7"/>
        <v>0</v>
      </c>
      <c r="S20" s="781">
        <f t="shared" si="7"/>
        <v>0</v>
      </c>
      <c r="T20" s="540">
        <f t="shared" si="7"/>
        <v>0</v>
      </c>
      <c r="U20" s="540">
        <f t="shared" si="7"/>
        <v>210500</v>
      </c>
    </row>
    <row r="21" spans="2:21" s="9" customFormat="1" ht="26.25" customHeight="1" thickBot="1">
      <c r="B21" s="779"/>
      <c r="C21" s="829" t="s">
        <v>173</v>
      </c>
      <c r="D21" s="780" t="s">
        <v>90</v>
      </c>
      <c r="E21" s="784">
        <v>0</v>
      </c>
      <c r="F21" s="784"/>
      <c r="G21" s="784"/>
      <c r="H21" s="782">
        <f>E21+F21+G21</f>
        <v>0</v>
      </c>
      <c r="I21" s="784"/>
      <c r="J21" s="784"/>
      <c r="K21" s="784"/>
      <c r="L21" s="785">
        <f>H21+I21+J21+K21</f>
        <v>0</v>
      </c>
      <c r="M21" s="784">
        <v>42460</v>
      </c>
      <c r="N21" s="784"/>
      <c r="O21" s="784"/>
      <c r="P21" s="537">
        <f>M21+N21+O21</f>
        <v>42460</v>
      </c>
      <c r="Q21" s="784">
        <v>127580</v>
      </c>
      <c r="R21" s="784"/>
      <c r="S21" s="784"/>
      <c r="T21" s="489">
        <f>Q21+R21+S21</f>
        <v>127580</v>
      </c>
      <c r="U21" s="538">
        <f>L21+P21+T21</f>
        <v>170040</v>
      </c>
    </row>
    <row r="22" spans="2:21" s="9" customFormat="1" ht="28.5" customHeight="1" thickBot="1">
      <c r="B22" s="779"/>
      <c r="C22" s="830"/>
      <c r="D22" s="164" t="s">
        <v>5</v>
      </c>
      <c r="E22" s="784">
        <f>E21</f>
        <v>0</v>
      </c>
      <c r="F22" s="784"/>
      <c r="G22" s="784"/>
      <c r="H22" s="784">
        <f>H21</f>
        <v>0</v>
      </c>
      <c r="I22" s="784"/>
      <c r="J22" s="784"/>
      <c r="K22" s="784"/>
      <c r="L22" s="784">
        <f>L21</f>
        <v>0</v>
      </c>
      <c r="M22" s="784">
        <f>M21</f>
        <v>42460</v>
      </c>
      <c r="N22" s="784"/>
      <c r="O22" s="784"/>
      <c r="P22" s="784">
        <f>P21</f>
        <v>42460</v>
      </c>
      <c r="Q22" s="784">
        <f>Q21</f>
        <v>127580</v>
      </c>
      <c r="R22" s="784"/>
      <c r="S22" s="784"/>
      <c r="T22" s="784">
        <f>T21</f>
        <v>127580</v>
      </c>
      <c r="U22" s="784">
        <f>U21</f>
        <v>170040</v>
      </c>
    </row>
    <row r="23" spans="2:21" s="9" customFormat="1" ht="33" customHeight="1">
      <c r="B23" s="831">
        <v>8</v>
      </c>
      <c r="C23" s="829" t="s">
        <v>43</v>
      </c>
      <c r="D23" s="780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01"/>
      <c r="C24" s="824"/>
      <c r="D24" s="37" t="s">
        <v>86</v>
      </c>
      <c r="E24" s="514">
        <v>9000</v>
      </c>
      <c r="F24" s="514">
        <v>9000</v>
      </c>
      <c r="G24" s="514">
        <v>15000</v>
      </c>
      <c r="H24" s="463">
        <f>E24+F24+G24</f>
        <v>33000</v>
      </c>
      <c r="I24" s="514">
        <v>0</v>
      </c>
      <c r="J24" s="514">
        <v>290000</v>
      </c>
      <c r="K24" s="514">
        <v>0</v>
      </c>
      <c r="L24" s="92">
        <f>H24+I24+J24+K24</f>
        <v>323000</v>
      </c>
      <c r="M24" s="514">
        <v>100000</v>
      </c>
      <c r="N24" s="514">
        <v>0</v>
      </c>
      <c r="O24" s="514">
        <v>0</v>
      </c>
      <c r="P24" s="92">
        <f>M24+N24+O24</f>
        <v>100000</v>
      </c>
      <c r="Q24" s="514">
        <v>0</v>
      </c>
      <c r="R24" s="514">
        <v>0</v>
      </c>
      <c r="S24" s="514">
        <v>0</v>
      </c>
      <c r="T24" s="783">
        <f>Q24+R24+S24</f>
        <v>0</v>
      </c>
      <c r="U24" s="514">
        <f>L24+P24+T24</f>
        <v>423000</v>
      </c>
    </row>
    <row r="25" spans="2:21" s="9" customFormat="1" ht="13.5" thickBot="1">
      <c r="B25" s="801"/>
      <c r="C25" s="830"/>
      <c r="D25" s="3" t="s">
        <v>5</v>
      </c>
      <c r="E25" s="285">
        <f aca="true" t="shared" si="8" ref="E25:U25">E23+E24</f>
        <v>89000</v>
      </c>
      <c r="F25" s="285">
        <f t="shared" si="8"/>
        <v>89000</v>
      </c>
      <c r="G25" s="285">
        <f t="shared" si="8"/>
        <v>100000</v>
      </c>
      <c r="H25" s="461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1">
        <f t="shared" si="8"/>
        <v>0</v>
      </c>
      <c r="U25" s="541">
        <f t="shared" si="8"/>
        <v>930220</v>
      </c>
    </row>
    <row r="26" spans="2:21" s="9" customFormat="1" ht="45" customHeight="1" thickBot="1">
      <c r="B26" s="832">
        <v>9</v>
      </c>
      <c r="C26" s="827" t="s">
        <v>44</v>
      </c>
      <c r="D26" s="344" t="s">
        <v>90</v>
      </c>
      <c r="E26" s="284">
        <v>0</v>
      </c>
      <c r="F26" s="284">
        <v>204920</v>
      </c>
      <c r="G26" s="284">
        <v>512300</v>
      </c>
      <c r="H26" s="460">
        <f>E26+F26+G26</f>
        <v>717220</v>
      </c>
      <c r="I26" s="284">
        <v>409840</v>
      </c>
      <c r="J26" s="284">
        <v>204920</v>
      </c>
      <c r="K26" s="284">
        <v>536280</v>
      </c>
      <c r="L26" s="6">
        <f>H26+I26+J26+K26</f>
        <v>1868260</v>
      </c>
      <c r="M26" s="284">
        <v>204920</v>
      </c>
      <c r="N26" s="284">
        <v>204920</v>
      </c>
      <c r="O26" s="284">
        <v>717220</v>
      </c>
      <c r="P26" s="167">
        <f>M26+N26+O26</f>
        <v>1127060</v>
      </c>
      <c r="Q26" s="284">
        <v>0</v>
      </c>
      <c r="R26" s="284">
        <v>638740</v>
      </c>
      <c r="S26" s="284">
        <v>0</v>
      </c>
      <c r="T26" s="489">
        <f>Q26+R26+S26</f>
        <v>638740</v>
      </c>
      <c r="U26" s="538">
        <f>L26+P26+T26</f>
        <v>3634060</v>
      </c>
    </row>
    <row r="27" spans="2:21" s="9" customFormat="1" ht="42.75" customHeight="1" thickBot="1">
      <c r="B27" s="805"/>
      <c r="C27" s="828"/>
      <c r="D27" s="3" t="s">
        <v>5</v>
      </c>
      <c r="E27" s="285">
        <f aca="true" t="shared" si="9" ref="E27:S27">E26</f>
        <v>0</v>
      </c>
      <c r="F27" s="285">
        <f t="shared" si="9"/>
        <v>204920</v>
      </c>
      <c r="G27" s="285">
        <f t="shared" si="9"/>
        <v>512300</v>
      </c>
      <c r="H27" s="462">
        <f t="shared" si="9"/>
        <v>717220</v>
      </c>
      <c r="I27" s="285">
        <f t="shared" si="9"/>
        <v>409840</v>
      </c>
      <c r="J27" s="285">
        <f t="shared" si="9"/>
        <v>204920</v>
      </c>
      <c r="K27" s="285">
        <f t="shared" si="9"/>
        <v>536280</v>
      </c>
      <c r="L27" s="172">
        <f>L26</f>
        <v>1868260</v>
      </c>
      <c r="M27" s="285">
        <f t="shared" si="9"/>
        <v>204920</v>
      </c>
      <c r="N27" s="285">
        <f t="shared" si="9"/>
        <v>204920</v>
      </c>
      <c r="O27" s="285">
        <f t="shared" si="9"/>
        <v>717220</v>
      </c>
      <c r="P27" s="172">
        <f>P26</f>
        <v>1127060</v>
      </c>
      <c r="Q27" s="285">
        <f t="shared" si="9"/>
        <v>0</v>
      </c>
      <c r="R27" s="285">
        <f t="shared" si="9"/>
        <v>638740</v>
      </c>
      <c r="S27" s="285">
        <f t="shared" si="9"/>
        <v>0</v>
      </c>
      <c r="T27" s="540">
        <f>T26</f>
        <v>638740</v>
      </c>
      <c r="U27" s="116">
        <f>U26</f>
        <v>3634060</v>
      </c>
    </row>
    <row r="28" spans="2:21" ht="26.25" thickBot="1">
      <c r="B28" s="833">
        <v>10</v>
      </c>
      <c r="C28" s="824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3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38">
        <f>Q28+R28+S28</f>
        <v>0</v>
      </c>
      <c r="U28" s="543">
        <f>L28+P28+T28</f>
        <v>239430</v>
      </c>
    </row>
    <row r="29" spans="2:21" s="9" customFormat="1" ht="27" customHeight="1" thickBot="1">
      <c r="B29" s="802"/>
      <c r="C29" s="825"/>
      <c r="D29" s="3" t="s">
        <v>5</v>
      </c>
      <c r="E29" s="285">
        <f aca="true" t="shared" si="10" ref="E29:S29">E28</f>
        <v>32000</v>
      </c>
      <c r="F29" s="285">
        <f t="shared" si="10"/>
        <v>32000</v>
      </c>
      <c r="G29" s="285">
        <f t="shared" si="10"/>
        <v>32000</v>
      </c>
      <c r="H29" s="461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67">
        <f>L29+P29+T29</f>
        <v>239430</v>
      </c>
    </row>
    <row r="30" spans="2:21" s="9" customFormat="1" ht="26.25" thickBot="1">
      <c r="B30" s="833">
        <v>11</v>
      </c>
      <c r="C30" s="824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4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38">
        <f>Q30+R30+S30</f>
        <v>0</v>
      </c>
      <c r="U30" s="543">
        <f>L30+P30+T30</f>
        <v>91250</v>
      </c>
    </row>
    <row r="31" spans="2:21" s="9" customFormat="1" ht="46.5" customHeight="1" thickBot="1">
      <c r="B31" s="802"/>
      <c r="C31" s="825"/>
      <c r="D31" s="3" t="s">
        <v>5</v>
      </c>
      <c r="E31" s="286">
        <f aca="true" t="shared" si="11" ref="E31:J31">E30</f>
        <v>10000</v>
      </c>
      <c r="F31" s="286">
        <f t="shared" si="11"/>
        <v>10000</v>
      </c>
      <c r="G31" s="456">
        <f t="shared" si="11"/>
        <v>12000</v>
      </c>
      <c r="H31" s="456">
        <f t="shared" si="11"/>
        <v>32000</v>
      </c>
      <c r="I31" s="465">
        <f t="shared" si="11"/>
        <v>12000</v>
      </c>
      <c r="J31" s="424">
        <f t="shared" si="11"/>
        <v>37250</v>
      </c>
      <c r="K31" s="231">
        <f aca="true" t="shared" si="12" ref="K31:U31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aca="true" t="shared" si="13" ref="E32:T32">E31+E29+E27+E25+E20+E15+E13+E11+E9+E7+E5</f>
        <v>827000</v>
      </c>
      <c r="F32" s="287">
        <f t="shared" si="13"/>
        <v>1031920</v>
      </c>
      <c r="G32" s="423">
        <f t="shared" si="13"/>
        <v>1605300</v>
      </c>
      <c r="H32" s="423">
        <f t="shared" si="13"/>
        <v>3464220</v>
      </c>
      <c r="I32" s="459">
        <f t="shared" si="13"/>
        <v>1235840</v>
      </c>
      <c r="J32" s="461">
        <f t="shared" si="13"/>
        <v>3605230</v>
      </c>
      <c r="K32" s="231">
        <f t="shared" si="13"/>
        <v>536280</v>
      </c>
      <c r="L32" s="231">
        <f t="shared" si="13"/>
        <v>8841570</v>
      </c>
      <c r="M32" s="231">
        <f t="shared" si="13"/>
        <v>4304240</v>
      </c>
      <c r="N32" s="231">
        <f t="shared" si="13"/>
        <v>204920</v>
      </c>
      <c r="O32" s="231">
        <f t="shared" si="13"/>
        <v>1009220</v>
      </c>
      <c r="P32" s="231">
        <f t="shared" si="13"/>
        <v>5518380</v>
      </c>
      <c r="Q32" s="428">
        <f t="shared" si="13"/>
        <v>539550</v>
      </c>
      <c r="R32" s="428">
        <f t="shared" si="13"/>
        <v>2268710</v>
      </c>
      <c r="S32" s="428">
        <f t="shared" si="13"/>
        <v>0</v>
      </c>
      <c r="T32" s="428">
        <f t="shared" si="13"/>
        <v>2808260</v>
      </c>
      <c r="U32" s="428">
        <f>U31+U29+U27+U25+U22+U20+U17+U15+U13+U11+U9+U7+U5</f>
        <v>18046370</v>
      </c>
    </row>
    <row r="33" spans="2:5" s="130" customFormat="1" ht="12.75">
      <c r="B33" s="71"/>
      <c r="C33" s="131"/>
      <c r="D33" s="131"/>
      <c r="E33" s="247"/>
    </row>
    <row r="34" spans="3:5" s="19" customFormat="1" ht="18.75" customHeight="1">
      <c r="C34" s="836"/>
      <c r="D34" s="836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 ht="12.75">
      <c r="B36" s="239"/>
      <c r="C36" s="24"/>
      <c r="D36" s="23"/>
      <c r="E36" s="131"/>
    </row>
    <row r="37" spans="2:5" ht="12.75">
      <c r="B37" s="24"/>
      <c r="C37" s="134"/>
      <c r="D37" s="134"/>
      <c r="E37" s="131"/>
    </row>
    <row r="38" spans="2:5" s="31" customFormat="1" ht="12.75">
      <c r="B38" s="134"/>
      <c r="C38" s="134"/>
      <c r="D38" s="145"/>
      <c r="E38" s="71"/>
    </row>
    <row r="39" spans="2:5" s="148" customFormat="1" ht="12.75">
      <c r="B39" s="24"/>
      <c r="C39" s="24"/>
      <c r="D39" s="145"/>
      <c r="E39" s="71"/>
    </row>
    <row r="40" spans="2:5" s="148" customFormat="1" ht="12.75">
      <c r="B40" s="24"/>
      <c r="C40" s="24"/>
      <c r="D40" s="145"/>
      <c r="E40" s="131"/>
    </row>
    <row r="41" spans="2:5" s="148" customFormat="1" ht="12.75">
      <c r="B41" s="24"/>
      <c r="C41" s="24"/>
      <c r="D41" s="145"/>
      <c r="E41" s="71"/>
    </row>
    <row r="42" spans="3:5" s="36" customFormat="1" ht="12.75">
      <c r="C42" s="65"/>
      <c r="D42" s="18"/>
      <c r="E42" s="230"/>
    </row>
    <row r="43" s="18" customFormat="1" ht="12.75">
      <c r="E43" s="242"/>
    </row>
  </sheetData>
  <sheetProtection selectLockedCells="1" selectUnlockedCells="1"/>
  <mergeCells count="26">
    <mergeCell ref="C34:D34"/>
    <mergeCell ref="B4:B5"/>
    <mergeCell ref="B6:B7"/>
    <mergeCell ref="B8:B9"/>
    <mergeCell ref="B10:B11"/>
    <mergeCell ref="B12:B13"/>
    <mergeCell ref="B14:B15"/>
    <mergeCell ref="B18:B20"/>
    <mergeCell ref="B23:B25"/>
    <mergeCell ref="B26:B27"/>
    <mergeCell ref="B28:B29"/>
    <mergeCell ref="B30:B31"/>
    <mergeCell ref="C16:C17"/>
    <mergeCell ref="C2:E2"/>
    <mergeCell ref="C18:C20"/>
    <mergeCell ref="C30:C31"/>
    <mergeCell ref="C23:C25"/>
    <mergeCell ref="C26:C27"/>
    <mergeCell ref="C28:C29"/>
    <mergeCell ref="C21:C22"/>
    <mergeCell ref="C12:C13"/>
    <mergeCell ref="C14:C15"/>
    <mergeCell ref="C8:C9"/>
    <mergeCell ref="C4:C5"/>
    <mergeCell ref="C6:C7"/>
    <mergeCell ref="C10:C11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3" width="10.140625" style="18" bestFit="1" customWidth="1"/>
    <col min="14" max="14" width="10.421875" style="18" customWidth="1"/>
    <col min="15" max="15" width="11.00390625" style="18" customWidth="1"/>
    <col min="16" max="17" width="10.140625" style="18" bestFit="1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150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1:20" s="67" customFormat="1" ht="26.25" thickBot="1">
      <c r="A9" s="850">
        <v>1</v>
      </c>
      <c r="B9" s="854" t="s">
        <v>91</v>
      </c>
      <c r="C9" s="345" t="s">
        <v>86</v>
      </c>
      <c r="D9" s="586">
        <v>70000</v>
      </c>
      <c r="E9" s="586">
        <v>20000</v>
      </c>
      <c r="F9" s="586">
        <v>25000</v>
      </c>
      <c r="G9" s="453">
        <f>D9+E9+F9</f>
        <v>115000</v>
      </c>
      <c r="H9" s="586">
        <v>56000</v>
      </c>
      <c r="I9" s="586">
        <v>150000</v>
      </c>
      <c r="J9" s="586">
        <v>0</v>
      </c>
      <c r="K9" s="528">
        <f>G9+H9+I9+J9</f>
        <v>321000</v>
      </c>
      <c r="L9" s="586">
        <v>0</v>
      </c>
      <c r="M9" s="586">
        <v>400000</v>
      </c>
      <c r="N9" s="587">
        <v>61000</v>
      </c>
      <c r="O9" s="605">
        <f>L9+M9+N9</f>
        <v>461000</v>
      </c>
      <c r="P9" s="586">
        <v>0</v>
      </c>
      <c r="Q9" s="586">
        <v>260310</v>
      </c>
      <c r="R9" s="587">
        <v>300000</v>
      </c>
      <c r="S9" s="388">
        <f>P9+Q9+R9</f>
        <v>560310</v>
      </c>
      <c r="T9" s="754">
        <f>K9+O9+S9</f>
        <v>1342310</v>
      </c>
    </row>
    <row r="10" spans="1:20" s="67" customFormat="1" ht="13.5" thickBot="1">
      <c r="A10" s="851"/>
      <c r="B10" s="855"/>
      <c r="C10" s="588" t="s">
        <v>92</v>
      </c>
      <c r="D10" s="589">
        <v>8000</v>
      </c>
      <c r="E10" s="589">
        <v>28000</v>
      </c>
      <c r="F10" s="589">
        <v>28000</v>
      </c>
      <c r="G10" s="455">
        <f>D10+E10+F10</f>
        <v>64000</v>
      </c>
      <c r="H10" s="589">
        <v>17000</v>
      </c>
      <c r="I10" s="589">
        <v>148400</v>
      </c>
      <c r="J10" s="589">
        <v>0</v>
      </c>
      <c r="K10" s="534">
        <f>G10+H10+I10+J10</f>
        <v>229400</v>
      </c>
      <c r="L10" s="589">
        <v>0</v>
      </c>
      <c r="M10" s="589">
        <v>0</v>
      </c>
      <c r="N10" s="590">
        <v>0</v>
      </c>
      <c r="O10" s="605">
        <f>L10+M10+N10</f>
        <v>0</v>
      </c>
      <c r="P10" s="589">
        <v>0</v>
      </c>
      <c r="Q10" s="589">
        <v>0</v>
      </c>
      <c r="R10" s="590">
        <v>20000</v>
      </c>
      <c r="S10" s="610">
        <f>P10+Q10+R10</f>
        <v>20000</v>
      </c>
      <c r="T10" s="608">
        <f>K10+O10+S10</f>
        <v>249400</v>
      </c>
    </row>
    <row r="11" spans="1:20" s="67" customFormat="1" ht="12.75">
      <c r="A11" s="852"/>
      <c r="B11" s="856"/>
      <c r="C11" s="591" t="s">
        <v>116</v>
      </c>
      <c r="D11" s="592">
        <v>70000</v>
      </c>
      <c r="E11" s="592">
        <v>100000</v>
      </c>
      <c r="F11" s="592">
        <v>100000</v>
      </c>
      <c r="G11" s="455">
        <f>D11+E11+F11</f>
        <v>270000</v>
      </c>
      <c r="H11" s="592">
        <v>80000</v>
      </c>
      <c r="I11" s="592">
        <v>100000</v>
      </c>
      <c r="J11" s="592">
        <v>0</v>
      </c>
      <c r="K11" s="534">
        <f>G11+H11+I11+J11</f>
        <v>450000</v>
      </c>
      <c r="L11" s="592">
        <v>0</v>
      </c>
      <c r="M11" s="592">
        <v>143140</v>
      </c>
      <c r="N11" s="602">
        <v>100000</v>
      </c>
      <c r="O11" s="605">
        <f>L11+M11+N11</f>
        <v>243140</v>
      </c>
      <c r="P11" s="603">
        <v>0</v>
      </c>
      <c r="Q11" s="592">
        <v>50000</v>
      </c>
      <c r="R11" s="602">
        <v>173750</v>
      </c>
      <c r="S11" s="610">
        <f>P11+Q11+R11</f>
        <v>223750</v>
      </c>
      <c r="T11" s="608">
        <f>K11+O11+S11</f>
        <v>916890</v>
      </c>
    </row>
    <row r="12" spans="1:20" s="66" customFormat="1" ht="13.5" thickBot="1">
      <c r="A12" s="853"/>
      <c r="B12" s="857"/>
      <c r="C12" s="335" t="s">
        <v>5</v>
      </c>
      <c r="D12" s="593">
        <f aca="true" t="shared" si="0" ref="D12:T12">D9+D10+D11</f>
        <v>148000</v>
      </c>
      <c r="E12" s="593">
        <f t="shared" si="0"/>
        <v>148000</v>
      </c>
      <c r="F12" s="593">
        <f t="shared" si="0"/>
        <v>153000</v>
      </c>
      <c r="G12" s="593">
        <f t="shared" si="0"/>
        <v>449000</v>
      </c>
      <c r="H12" s="593">
        <f t="shared" si="0"/>
        <v>153000</v>
      </c>
      <c r="I12" s="593">
        <f t="shared" si="0"/>
        <v>398400</v>
      </c>
      <c r="J12" s="593">
        <f t="shared" si="0"/>
        <v>0</v>
      </c>
      <c r="K12" s="593">
        <f t="shared" si="0"/>
        <v>1000400</v>
      </c>
      <c r="L12" s="593">
        <f t="shared" si="0"/>
        <v>0</v>
      </c>
      <c r="M12" s="593">
        <f t="shared" si="0"/>
        <v>543140</v>
      </c>
      <c r="N12" s="594">
        <f t="shared" si="0"/>
        <v>161000</v>
      </c>
      <c r="O12" s="606">
        <f t="shared" si="0"/>
        <v>704140</v>
      </c>
      <c r="P12" s="593">
        <f t="shared" si="0"/>
        <v>0</v>
      </c>
      <c r="Q12" s="593">
        <f t="shared" si="0"/>
        <v>310310</v>
      </c>
      <c r="R12" s="594">
        <f t="shared" si="0"/>
        <v>493750</v>
      </c>
      <c r="S12" s="606">
        <f t="shared" si="0"/>
        <v>804060</v>
      </c>
      <c r="T12" s="593">
        <f t="shared" si="0"/>
        <v>2508600</v>
      </c>
    </row>
    <row r="13" spans="1:20" s="28" customFormat="1" ht="38.25" customHeight="1" thickBot="1">
      <c r="A13" s="841">
        <v>2</v>
      </c>
      <c r="B13" s="848" t="s">
        <v>17</v>
      </c>
      <c r="C13" s="347" t="s">
        <v>86</v>
      </c>
      <c r="D13" s="595">
        <v>0</v>
      </c>
      <c r="E13" s="595">
        <v>0</v>
      </c>
      <c r="F13" s="595">
        <v>0</v>
      </c>
      <c r="G13" s="455">
        <f>D13+E13+F13</f>
        <v>0</v>
      </c>
      <c r="H13" s="595">
        <v>0</v>
      </c>
      <c r="I13" s="595">
        <v>0</v>
      </c>
      <c r="J13" s="595">
        <v>0</v>
      </c>
      <c r="K13" s="528">
        <f>G13+H13+I13+J13</f>
        <v>0</v>
      </c>
      <c r="L13" s="595">
        <v>0</v>
      </c>
      <c r="M13" s="595">
        <v>0</v>
      </c>
      <c r="N13" s="596">
        <v>0</v>
      </c>
      <c r="O13" s="388">
        <f>L96</f>
        <v>0</v>
      </c>
      <c r="P13" s="595">
        <v>0</v>
      </c>
      <c r="Q13" s="595">
        <v>0</v>
      </c>
      <c r="R13" s="596">
        <v>0</v>
      </c>
      <c r="S13" s="610">
        <f>P13+Q13+R13</f>
        <v>0</v>
      </c>
      <c r="T13" s="608">
        <f>K13+O13+S13</f>
        <v>0</v>
      </c>
    </row>
    <row r="14" spans="1:20" s="29" customFormat="1" ht="13.5" thickBot="1">
      <c r="A14" s="847"/>
      <c r="B14" s="849"/>
      <c r="C14" s="348" t="s">
        <v>5</v>
      </c>
      <c r="D14" s="597">
        <f aca="true" t="shared" si="1" ref="D14:T14">D13</f>
        <v>0</v>
      </c>
      <c r="E14" s="597">
        <f t="shared" si="1"/>
        <v>0</v>
      </c>
      <c r="F14" s="597">
        <f t="shared" si="1"/>
        <v>0</v>
      </c>
      <c r="G14" s="454">
        <f t="shared" si="1"/>
        <v>0</v>
      </c>
      <c r="H14" s="597">
        <f t="shared" si="1"/>
        <v>0</v>
      </c>
      <c r="I14" s="597">
        <f t="shared" si="1"/>
        <v>0</v>
      </c>
      <c r="J14" s="597">
        <f t="shared" si="1"/>
        <v>0</v>
      </c>
      <c r="K14" s="454">
        <f t="shared" si="1"/>
        <v>0</v>
      </c>
      <c r="L14" s="597">
        <f t="shared" si="1"/>
        <v>0</v>
      </c>
      <c r="M14" s="597">
        <f t="shared" si="1"/>
        <v>0</v>
      </c>
      <c r="N14" s="598">
        <f t="shared" si="1"/>
        <v>0</v>
      </c>
      <c r="O14" s="385">
        <f t="shared" si="1"/>
        <v>0</v>
      </c>
      <c r="P14" s="597">
        <f t="shared" si="1"/>
        <v>0</v>
      </c>
      <c r="Q14" s="597">
        <f t="shared" si="1"/>
        <v>0</v>
      </c>
      <c r="R14" s="598">
        <f t="shared" si="1"/>
        <v>0</v>
      </c>
      <c r="S14" s="385">
        <f t="shared" si="1"/>
        <v>0</v>
      </c>
      <c r="T14" s="609">
        <f t="shared" si="1"/>
        <v>0</v>
      </c>
    </row>
    <row r="15" spans="1:20" s="28" customFormat="1" ht="30" customHeight="1" thickBot="1">
      <c r="A15" s="841">
        <v>3</v>
      </c>
      <c r="B15" s="848" t="s">
        <v>18</v>
      </c>
      <c r="C15" s="347" t="s">
        <v>86</v>
      </c>
      <c r="D15" s="595">
        <v>0</v>
      </c>
      <c r="E15" s="595">
        <v>0</v>
      </c>
      <c r="F15" s="595">
        <v>0</v>
      </c>
      <c r="G15" s="482">
        <f>D15+E15+F15</f>
        <v>0</v>
      </c>
      <c r="H15" s="595">
        <v>0</v>
      </c>
      <c r="I15" s="595">
        <v>0</v>
      </c>
      <c r="J15" s="595">
        <v>0</v>
      </c>
      <c r="K15" s="528">
        <f>G15+H15+I15+J15</f>
        <v>0</v>
      </c>
      <c r="L15" s="595">
        <v>0</v>
      </c>
      <c r="M15" s="595">
        <v>0</v>
      </c>
      <c r="N15" s="596">
        <v>0</v>
      </c>
      <c r="O15" s="388">
        <f>L98</f>
        <v>0</v>
      </c>
      <c r="P15" s="595">
        <v>0</v>
      </c>
      <c r="Q15" s="595">
        <v>0</v>
      </c>
      <c r="R15" s="596">
        <v>0</v>
      </c>
      <c r="S15" s="610">
        <v>0</v>
      </c>
      <c r="T15" s="608">
        <f>K15+O15+S15</f>
        <v>0</v>
      </c>
    </row>
    <row r="16" spans="1:20" s="28" customFormat="1" ht="30" customHeight="1" thickBot="1">
      <c r="A16" s="842"/>
      <c r="B16" s="859"/>
      <c r="C16" s="591" t="s">
        <v>116</v>
      </c>
      <c r="D16" s="592">
        <v>19000</v>
      </c>
      <c r="E16" s="592">
        <v>19000</v>
      </c>
      <c r="F16" s="592">
        <v>19000</v>
      </c>
      <c r="G16" s="482">
        <f>D16+E16+F16</f>
        <v>57000</v>
      </c>
      <c r="H16" s="592">
        <v>18000</v>
      </c>
      <c r="I16" s="592">
        <v>68660</v>
      </c>
      <c r="J16" s="592">
        <v>0</v>
      </c>
      <c r="K16" s="528">
        <f>G16+H16+I16+J16</f>
        <v>143660</v>
      </c>
      <c r="L16" s="592">
        <v>68090</v>
      </c>
      <c r="M16" s="592">
        <v>0</v>
      </c>
      <c r="N16" s="602">
        <v>27000</v>
      </c>
      <c r="O16" s="605">
        <f>L16+M16+N16</f>
        <v>95090</v>
      </c>
      <c r="P16" s="603">
        <v>0</v>
      </c>
      <c r="Q16" s="592">
        <v>0</v>
      </c>
      <c r="R16" s="602">
        <v>0</v>
      </c>
      <c r="S16" s="610">
        <f>P16+Q16+R16</f>
        <v>0</v>
      </c>
      <c r="T16" s="608">
        <f>K16+O16+S16</f>
        <v>238750</v>
      </c>
    </row>
    <row r="17" spans="1:20" s="28" customFormat="1" ht="13.5" thickBot="1">
      <c r="A17" s="858"/>
      <c r="B17" s="860"/>
      <c r="C17" s="348" t="s">
        <v>5</v>
      </c>
      <c r="D17" s="597">
        <f aca="true" t="shared" si="2" ref="D17:N17">D15+D16</f>
        <v>19000</v>
      </c>
      <c r="E17" s="597">
        <f t="shared" si="2"/>
        <v>19000</v>
      </c>
      <c r="F17" s="597">
        <f t="shared" si="2"/>
        <v>19000</v>
      </c>
      <c r="G17" s="597">
        <f t="shared" si="2"/>
        <v>57000</v>
      </c>
      <c r="H17" s="597">
        <f t="shared" si="2"/>
        <v>18000</v>
      </c>
      <c r="I17" s="597">
        <f t="shared" si="2"/>
        <v>68660</v>
      </c>
      <c r="J17" s="597">
        <f t="shared" si="2"/>
        <v>0</v>
      </c>
      <c r="K17" s="597">
        <f t="shared" si="2"/>
        <v>143660</v>
      </c>
      <c r="L17" s="597">
        <f t="shared" si="2"/>
        <v>68090</v>
      </c>
      <c r="M17" s="597">
        <f t="shared" si="2"/>
        <v>0</v>
      </c>
      <c r="N17" s="598">
        <f t="shared" si="2"/>
        <v>27000</v>
      </c>
      <c r="O17" s="385">
        <f aca="true" t="shared" si="3" ref="O17:T17">O15+O16</f>
        <v>95090</v>
      </c>
      <c r="P17" s="597">
        <f>P15+P16</f>
        <v>0</v>
      </c>
      <c r="Q17" s="597">
        <f>Q15+Q16</f>
        <v>0</v>
      </c>
      <c r="R17" s="598">
        <f>R15+R16</f>
        <v>0</v>
      </c>
      <c r="S17" s="385">
        <f t="shared" si="3"/>
        <v>0</v>
      </c>
      <c r="T17" s="609">
        <f t="shared" si="3"/>
        <v>238750</v>
      </c>
    </row>
    <row r="18" spans="1:20" s="29" customFormat="1" ht="26.25" thickBot="1">
      <c r="A18" s="841">
        <v>4</v>
      </c>
      <c r="B18" s="844" t="s">
        <v>41</v>
      </c>
      <c r="C18" s="347" t="s">
        <v>86</v>
      </c>
      <c r="D18" s="595">
        <v>4000</v>
      </c>
      <c r="E18" s="595">
        <v>4000</v>
      </c>
      <c r="F18" s="595">
        <v>4000</v>
      </c>
      <c r="G18" s="482">
        <f>D18+E18+F18</f>
        <v>12000</v>
      </c>
      <c r="H18" s="595">
        <v>3000</v>
      </c>
      <c r="I18" s="595">
        <v>50000</v>
      </c>
      <c r="J18" s="595">
        <v>0</v>
      </c>
      <c r="K18" s="528">
        <f>G18+H18+I18+J18</f>
        <v>65000</v>
      </c>
      <c r="L18" s="595">
        <v>0</v>
      </c>
      <c r="M18" s="595">
        <v>0</v>
      </c>
      <c r="N18" s="596">
        <v>20000</v>
      </c>
      <c r="O18" s="605">
        <f>L18+M18+N18</f>
        <v>20000</v>
      </c>
      <c r="P18" s="595">
        <v>0</v>
      </c>
      <c r="Q18" s="595">
        <v>0</v>
      </c>
      <c r="R18" s="596">
        <v>0</v>
      </c>
      <c r="S18" s="610">
        <f>P18+Q18+R18</f>
        <v>0</v>
      </c>
      <c r="T18" s="608">
        <f>K18+O18+S18</f>
        <v>85000</v>
      </c>
    </row>
    <row r="19" spans="1:20" s="29" customFormat="1" ht="13.5" thickBot="1">
      <c r="A19" s="842"/>
      <c r="B19" s="845"/>
      <c r="C19" s="591" t="s">
        <v>116</v>
      </c>
      <c r="D19" s="592">
        <v>28000</v>
      </c>
      <c r="E19" s="592">
        <v>28000</v>
      </c>
      <c r="F19" s="592">
        <v>25000</v>
      </c>
      <c r="G19" s="482">
        <f>D19+E19+F19</f>
        <v>81000</v>
      </c>
      <c r="H19" s="592">
        <v>26000</v>
      </c>
      <c r="I19" s="592">
        <v>62940</v>
      </c>
      <c r="J19" s="592">
        <v>0</v>
      </c>
      <c r="K19" s="528">
        <f>G19+H19+I19+J19</f>
        <v>169940</v>
      </c>
      <c r="L19" s="592">
        <v>0</v>
      </c>
      <c r="M19" s="592">
        <v>65830</v>
      </c>
      <c r="N19" s="602">
        <v>71000</v>
      </c>
      <c r="O19" s="605">
        <f>L19+M19+N19</f>
        <v>136830</v>
      </c>
      <c r="P19" s="603">
        <v>0</v>
      </c>
      <c r="Q19" s="592">
        <v>0</v>
      </c>
      <c r="R19" s="602">
        <v>0</v>
      </c>
      <c r="S19" s="610">
        <f>P19+Q19+R19</f>
        <v>0</v>
      </c>
      <c r="T19" s="608">
        <f>K19+O19+S19</f>
        <v>306770</v>
      </c>
    </row>
    <row r="20" spans="1:20" s="29" customFormat="1" ht="25.5" customHeight="1" thickBot="1">
      <c r="A20" s="843"/>
      <c r="B20" s="846"/>
      <c r="C20" s="348" t="s">
        <v>5</v>
      </c>
      <c r="D20" s="597">
        <f aca="true" t="shared" si="4" ref="D20:N20">D18+D19</f>
        <v>32000</v>
      </c>
      <c r="E20" s="597">
        <f t="shared" si="4"/>
        <v>32000</v>
      </c>
      <c r="F20" s="597">
        <f t="shared" si="4"/>
        <v>29000</v>
      </c>
      <c r="G20" s="597">
        <f t="shared" si="4"/>
        <v>93000</v>
      </c>
      <c r="H20" s="597">
        <f t="shared" si="4"/>
        <v>29000</v>
      </c>
      <c r="I20" s="597">
        <f t="shared" si="4"/>
        <v>112940</v>
      </c>
      <c r="J20" s="597">
        <f t="shared" si="4"/>
        <v>0</v>
      </c>
      <c r="K20" s="597">
        <f t="shared" si="4"/>
        <v>234940</v>
      </c>
      <c r="L20" s="597">
        <f t="shared" si="4"/>
        <v>0</v>
      </c>
      <c r="M20" s="597">
        <f t="shared" si="4"/>
        <v>65830</v>
      </c>
      <c r="N20" s="598">
        <f t="shared" si="4"/>
        <v>91000</v>
      </c>
      <c r="O20" s="385">
        <f aca="true" t="shared" si="5" ref="O20:T20">O18+O19</f>
        <v>156830</v>
      </c>
      <c r="P20" s="597">
        <f>P18+P19</f>
        <v>0</v>
      </c>
      <c r="Q20" s="597">
        <f>Q18+Q19</f>
        <v>0</v>
      </c>
      <c r="R20" s="598">
        <f>R18+R19</f>
        <v>0</v>
      </c>
      <c r="S20" s="385">
        <f t="shared" si="5"/>
        <v>0</v>
      </c>
      <c r="T20" s="609">
        <f t="shared" si="5"/>
        <v>391770</v>
      </c>
    </row>
    <row r="21" spans="1:20" s="66" customFormat="1" ht="17.25" customHeight="1" thickBot="1">
      <c r="A21" s="252"/>
      <c r="B21" s="315"/>
      <c r="C21" s="315" t="s">
        <v>7</v>
      </c>
      <c r="D21" s="599">
        <f aca="true" t="shared" si="6" ref="D21:T21">D12+D14+D17+D20</f>
        <v>199000</v>
      </c>
      <c r="E21" s="599">
        <f t="shared" si="6"/>
        <v>199000</v>
      </c>
      <c r="F21" s="536">
        <f t="shared" si="6"/>
        <v>201000</v>
      </c>
      <c r="G21" s="469">
        <f t="shared" si="6"/>
        <v>599000</v>
      </c>
      <c r="H21" s="536">
        <f t="shared" si="6"/>
        <v>200000</v>
      </c>
      <c r="I21" s="469">
        <f t="shared" si="6"/>
        <v>580000</v>
      </c>
      <c r="J21" s="469">
        <f t="shared" si="6"/>
        <v>0</v>
      </c>
      <c r="K21" s="469">
        <f t="shared" si="6"/>
        <v>1379000</v>
      </c>
      <c r="L21" s="469">
        <f t="shared" si="6"/>
        <v>68090</v>
      </c>
      <c r="M21" s="469">
        <f t="shared" si="6"/>
        <v>608970</v>
      </c>
      <c r="N21" s="469">
        <f t="shared" si="6"/>
        <v>279000</v>
      </c>
      <c r="O21" s="385">
        <f t="shared" si="6"/>
        <v>956060</v>
      </c>
      <c r="P21" s="604">
        <f t="shared" si="6"/>
        <v>0</v>
      </c>
      <c r="Q21" s="469">
        <f t="shared" si="6"/>
        <v>310310</v>
      </c>
      <c r="R21" s="469">
        <f t="shared" si="6"/>
        <v>493750</v>
      </c>
      <c r="S21" s="385">
        <f t="shared" si="6"/>
        <v>804060</v>
      </c>
      <c r="T21" s="609">
        <f t="shared" si="6"/>
        <v>3139120</v>
      </c>
    </row>
    <row r="22" spans="1:4" s="50" customFormat="1" ht="15" customHeight="1">
      <c r="A22" s="60"/>
      <c r="B22" s="124"/>
      <c r="C22" s="125"/>
      <c r="D22" s="600"/>
    </row>
    <row r="23" spans="2:4" s="19" customFormat="1" ht="12.75" customHeight="1">
      <c r="B23" s="836"/>
      <c r="C23" s="836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0" width="15.00390625" style="8" customWidth="1"/>
    <col min="11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161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79" t="s">
        <v>123</v>
      </c>
      <c r="H8" s="580" t="s">
        <v>124</v>
      </c>
      <c r="I8" s="581" t="s">
        <v>125</v>
      </c>
      <c r="J8" s="572" t="s">
        <v>126</v>
      </c>
      <c r="K8" s="582" t="s">
        <v>127</v>
      </c>
      <c r="L8" s="583" t="s">
        <v>128</v>
      </c>
      <c r="M8" s="582" t="s">
        <v>129</v>
      </c>
      <c r="N8" s="584" t="s">
        <v>130</v>
      </c>
      <c r="O8" s="601" t="s">
        <v>131</v>
      </c>
      <c r="P8" s="582" t="s">
        <v>132</v>
      </c>
      <c r="Q8" s="585" t="s">
        <v>133</v>
      </c>
      <c r="R8" s="584" t="s">
        <v>134</v>
      </c>
      <c r="S8" s="601" t="s">
        <v>135</v>
      </c>
      <c r="T8" s="389" t="s">
        <v>115</v>
      </c>
      <c r="U8" s="607" t="s">
        <v>141</v>
      </c>
    </row>
    <row r="9" spans="2:21" ht="39" thickBot="1">
      <c r="B9" s="833">
        <v>1</v>
      </c>
      <c r="C9" s="861" t="s">
        <v>13</v>
      </c>
      <c r="D9" s="449" t="s">
        <v>86</v>
      </c>
      <c r="E9" s="450">
        <v>1000</v>
      </c>
      <c r="F9" s="450">
        <v>0</v>
      </c>
      <c r="G9" s="450">
        <v>1000</v>
      </c>
      <c r="H9" s="427">
        <f>E9+F9+G9</f>
        <v>2000</v>
      </c>
      <c r="I9" s="450">
        <v>1000</v>
      </c>
      <c r="J9" s="450">
        <v>2610</v>
      </c>
      <c r="K9" s="450">
        <v>0</v>
      </c>
      <c r="L9" s="6">
        <f>H9+I9+J9+K9</f>
        <v>5610</v>
      </c>
      <c r="M9" s="450">
        <v>3000</v>
      </c>
      <c r="N9" s="450">
        <v>0</v>
      </c>
      <c r="O9" s="450">
        <v>0</v>
      </c>
      <c r="P9" s="167">
        <f>M9+N9+O9</f>
        <v>3000</v>
      </c>
      <c r="Q9" s="450">
        <v>0</v>
      </c>
      <c r="R9" s="450">
        <v>0</v>
      </c>
      <c r="S9" s="450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02"/>
      <c r="C10" s="862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2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8">
        <f t="shared" si="0"/>
        <v>8610</v>
      </c>
    </row>
    <row r="11" spans="2:21" ht="39" thickBot="1">
      <c r="B11" s="833">
        <v>2</v>
      </c>
      <c r="C11" s="861" t="s">
        <v>14</v>
      </c>
      <c r="D11" s="452" t="s">
        <v>86</v>
      </c>
      <c r="E11" s="755">
        <v>0</v>
      </c>
      <c r="F11" s="755">
        <v>0</v>
      </c>
      <c r="G11" s="755">
        <v>1000</v>
      </c>
      <c r="H11" s="427">
        <f>E11+F11+G11</f>
        <v>1000</v>
      </c>
      <c r="I11" s="755">
        <v>0</v>
      </c>
      <c r="J11" s="755">
        <v>0</v>
      </c>
      <c r="K11" s="755">
        <v>0</v>
      </c>
      <c r="L11" s="6">
        <f>H11+I11+J11+K11</f>
        <v>1000</v>
      </c>
      <c r="M11" s="755">
        <v>0</v>
      </c>
      <c r="N11" s="755">
        <v>0</v>
      </c>
      <c r="O11" s="755">
        <v>0</v>
      </c>
      <c r="P11" s="167">
        <f>M11+N11+O11</f>
        <v>0</v>
      </c>
      <c r="Q11" s="755">
        <v>0</v>
      </c>
      <c r="R11" s="755">
        <v>0</v>
      </c>
      <c r="S11" s="755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02"/>
      <c r="C12" s="862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1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8">
        <f t="shared" si="1"/>
        <v>1000</v>
      </c>
    </row>
    <row r="13" spans="2:21" ht="18" customHeight="1" thickBot="1">
      <c r="B13" s="228"/>
      <c r="C13" s="172" t="s">
        <v>5</v>
      </c>
      <c r="D13" s="513"/>
      <c r="E13" s="448">
        <f aca="true" t="shared" si="2" ref="E13:U13">E10+E12</f>
        <v>1000</v>
      </c>
      <c r="F13" s="448">
        <f t="shared" si="2"/>
        <v>0</v>
      </c>
      <c r="G13" s="448">
        <f t="shared" si="2"/>
        <v>2000</v>
      </c>
      <c r="H13" s="448">
        <f t="shared" si="2"/>
        <v>3000</v>
      </c>
      <c r="I13" s="448">
        <f t="shared" si="2"/>
        <v>1000</v>
      </c>
      <c r="J13" s="448">
        <f t="shared" si="2"/>
        <v>2610</v>
      </c>
      <c r="K13" s="448">
        <f t="shared" si="2"/>
        <v>0</v>
      </c>
      <c r="L13" s="512">
        <f t="shared" si="2"/>
        <v>6610</v>
      </c>
      <c r="M13" s="448">
        <f t="shared" si="2"/>
        <v>3000</v>
      </c>
      <c r="N13" s="448">
        <f t="shared" si="2"/>
        <v>0</v>
      </c>
      <c r="O13" s="448">
        <f t="shared" si="2"/>
        <v>0</v>
      </c>
      <c r="P13" s="512">
        <f t="shared" si="2"/>
        <v>3000</v>
      </c>
      <c r="Q13" s="448">
        <f t="shared" si="2"/>
        <v>0</v>
      </c>
      <c r="R13" s="448">
        <f t="shared" si="2"/>
        <v>0</v>
      </c>
      <c r="S13" s="448">
        <f t="shared" si="2"/>
        <v>0</v>
      </c>
      <c r="T13" s="512">
        <f t="shared" si="2"/>
        <v>0</v>
      </c>
      <c r="U13" s="544">
        <f t="shared" si="2"/>
        <v>9610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36"/>
      <c r="C15" s="836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63" t="s">
        <v>162</v>
      </c>
      <c r="D7" s="863"/>
      <c r="E7" s="864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572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2:21" s="86" customFormat="1" ht="26.25" thickBot="1">
      <c r="B10" s="264">
        <v>1</v>
      </c>
      <c r="C10" s="867" t="s">
        <v>15</v>
      </c>
      <c r="D10" s="439" t="s">
        <v>92</v>
      </c>
      <c r="E10" s="440">
        <v>0</v>
      </c>
      <c r="F10" s="440">
        <v>0</v>
      </c>
      <c r="G10" s="440">
        <v>0</v>
      </c>
      <c r="H10" s="505">
        <f>E10+F10+G10</f>
        <v>0</v>
      </c>
      <c r="I10" s="440">
        <v>0</v>
      </c>
      <c r="J10" s="440">
        <v>283000</v>
      </c>
      <c r="K10" s="440">
        <v>0</v>
      </c>
      <c r="L10" s="551">
        <f>H10+I10+J10+K10</f>
        <v>283000</v>
      </c>
      <c r="M10" s="440">
        <v>194150</v>
      </c>
      <c r="N10" s="440">
        <v>0</v>
      </c>
      <c r="O10" s="440">
        <v>0</v>
      </c>
      <c r="P10" s="551">
        <f>M10+N10+O10</f>
        <v>194150</v>
      </c>
      <c r="Q10" s="440">
        <v>0</v>
      </c>
      <c r="R10" s="440">
        <v>0</v>
      </c>
      <c r="S10" s="440">
        <v>0</v>
      </c>
      <c r="T10" s="429">
        <f>Q10+R10+S10</f>
        <v>0</v>
      </c>
      <c r="U10" s="554">
        <f>L10+P10+T10</f>
        <v>477150</v>
      </c>
    </row>
    <row r="11" spans="2:21" s="87" customFormat="1" ht="13.5" thickBot="1">
      <c r="B11" s="259"/>
      <c r="C11" s="868"/>
      <c r="D11" s="229" t="s">
        <v>5</v>
      </c>
      <c r="E11" s="442">
        <f aca="true" t="shared" si="0" ref="E11:U11">E10</f>
        <v>0</v>
      </c>
      <c r="F11" s="442">
        <f t="shared" si="0"/>
        <v>0</v>
      </c>
      <c r="G11" s="442">
        <f t="shared" si="0"/>
        <v>0</v>
      </c>
      <c r="H11" s="445">
        <f t="shared" si="0"/>
        <v>0</v>
      </c>
      <c r="I11" s="442">
        <f t="shared" si="0"/>
        <v>0</v>
      </c>
      <c r="J11" s="442">
        <f t="shared" si="0"/>
        <v>283000</v>
      </c>
      <c r="K11" s="442">
        <f t="shared" si="0"/>
        <v>0</v>
      </c>
      <c r="L11" s="504">
        <f t="shared" si="0"/>
        <v>283000</v>
      </c>
      <c r="M11" s="442">
        <f t="shared" si="0"/>
        <v>194150</v>
      </c>
      <c r="N11" s="442">
        <f t="shared" si="0"/>
        <v>0</v>
      </c>
      <c r="O11" s="442">
        <f t="shared" si="0"/>
        <v>0</v>
      </c>
      <c r="P11" s="504">
        <f t="shared" si="0"/>
        <v>194150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504">
        <f t="shared" si="0"/>
        <v>0</v>
      </c>
      <c r="U11" s="552">
        <f t="shared" si="0"/>
        <v>477150</v>
      </c>
    </row>
    <row r="12" spans="2:21" s="86" customFormat="1" ht="26.25" thickBot="1">
      <c r="B12" s="257">
        <v>2</v>
      </c>
      <c r="C12" s="869" t="s">
        <v>117</v>
      </c>
      <c r="D12" s="441" t="s">
        <v>92</v>
      </c>
      <c r="E12" s="291">
        <v>0</v>
      </c>
      <c r="F12" s="291">
        <v>0</v>
      </c>
      <c r="G12" s="291">
        <v>0</v>
      </c>
      <c r="H12" s="506">
        <f>E12+F12+G12</f>
        <v>0</v>
      </c>
      <c r="I12" s="291">
        <v>0</v>
      </c>
      <c r="J12" s="291">
        <v>0</v>
      </c>
      <c r="K12" s="291">
        <v>0</v>
      </c>
      <c r="L12" s="551">
        <f>H12+I12+J12+K12</f>
        <v>0</v>
      </c>
      <c r="M12" s="291">
        <v>0</v>
      </c>
      <c r="N12" s="291">
        <v>0</v>
      </c>
      <c r="O12" s="291">
        <v>0</v>
      </c>
      <c r="P12" s="430">
        <f>M12+N12+O12</f>
        <v>0</v>
      </c>
      <c r="Q12" s="291">
        <v>0</v>
      </c>
      <c r="R12" s="291">
        <v>0</v>
      </c>
      <c r="S12" s="291">
        <v>0</v>
      </c>
      <c r="T12" s="429">
        <f>Q12+R12+S12</f>
        <v>0</v>
      </c>
      <c r="U12" s="554">
        <f>L12+P12+T12</f>
        <v>0</v>
      </c>
    </row>
    <row r="13" spans="2:21" s="86" customFormat="1" ht="27" customHeight="1" thickBot="1">
      <c r="B13" s="258"/>
      <c r="C13" s="870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6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3">
        <v>0</v>
      </c>
      <c r="M13" s="292">
        <f>M12</f>
        <v>0</v>
      </c>
      <c r="N13" s="292">
        <f>N12</f>
        <v>0</v>
      </c>
      <c r="O13" s="292">
        <f>O12</f>
        <v>0</v>
      </c>
      <c r="P13" s="503">
        <v>0</v>
      </c>
      <c r="Q13" s="292">
        <f>Q12</f>
        <v>0</v>
      </c>
      <c r="R13" s="292">
        <f>R12</f>
        <v>0</v>
      </c>
      <c r="S13" s="292">
        <f>S12</f>
        <v>0</v>
      </c>
      <c r="T13" s="429">
        <f>Q13+R13+S13</f>
        <v>0</v>
      </c>
      <c r="U13" s="554">
        <f>R13+S13+T13</f>
        <v>0</v>
      </c>
    </row>
    <row r="14" spans="2:21" s="86" customFormat="1" ht="26.25" thickBot="1">
      <c r="B14" s="257">
        <v>3</v>
      </c>
      <c r="C14" s="865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06">
        <f>E14+F14+G14</f>
        <v>97000</v>
      </c>
      <c r="I14" s="292">
        <v>32000</v>
      </c>
      <c r="J14" s="292">
        <v>63000</v>
      </c>
      <c r="K14" s="292">
        <v>0</v>
      </c>
      <c r="L14" s="551">
        <f>H14+I14+J14+K14</f>
        <v>192000</v>
      </c>
      <c r="M14" s="292">
        <v>66150</v>
      </c>
      <c r="N14" s="292">
        <v>0</v>
      </c>
      <c r="O14" s="292">
        <v>0</v>
      </c>
      <c r="P14" s="430">
        <f>M14+N14+O14</f>
        <v>66150</v>
      </c>
      <c r="Q14" s="292">
        <v>0</v>
      </c>
      <c r="R14" s="292">
        <v>0</v>
      </c>
      <c r="S14" s="292">
        <v>0</v>
      </c>
      <c r="T14" s="429">
        <f>Q14+R14+S14</f>
        <v>0</v>
      </c>
      <c r="U14" s="554">
        <f>L14+P14+T14</f>
        <v>258150</v>
      </c>
    </row>
    <row r="15" spans="2:21" s="87" customFormat="1" ht="24.75" customHeight="1" thickBot="1">
      <c r="B15" s="509"/>
      <c r="C15" s="866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7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04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04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4">
        <f t="shared" si="2"/>
        <v>0</v>
      </c>
      <c r="U15" s="552">
        <f t="shared" si="2"/>
        <v>258150</v>
      </c>
    </row>
    <row r="16" spans="2:21" s="87" customFormat="1" ht="24.75" customHeight="1" thickBot="1">
      <c r="B16" s="510">
        <v>4</v>
      </c>
      <c r="C16" s="865" t="s">
        <v>114</v>
      </c>
      <c r="D16" s="346" t="s">
        <v>92</v>
      </c>
      <c r="E16" s="508">
        <v>0</v>
      </c>
      <c r="F16" s="508">
        <v>0</v>
      </c>
      <c r="G16" s="508">
        <v>0</v>
      </c>
      <c r="H16" s="506">
        <f>E16+F16+G16</f>
        <v>0</v>
      </c>
      <c r="I16" s="508">
        <v>0</v>
      </c>
      <c r="J16" s="508">
        <v>0</v>
      </c>
      <c r="K16" s="508">
        <v>0</v>
      </c>
      <c r="L16" s="551">
        <f>H16+I16+J16+K16</f>
        <v>0</v>
      </c>
      <c r="M16" s="508">
        <v>0</v>
      </c>
      <c r="N16" s="508">
        <v>0</v>
      </c>
      <c r="O16" s="508">
        <v>0</v>
      </c>
      <c r="P16" s="430">
        <f>M16+N16+O16</f>
        <v>0</v>
      </c>
      <c r="Q16" s="508">
        <v>0</v>
      </c>
      <c r="R16" s="508">
        <v>0</v>
      </c>
      <c r="S16" s="508">
        <v>0</v>
      </c>
      <c r="T16" s="501">
        <v>0</v>
      </c>
      <c r="U16" s="554">
        <f>L16+P16+T16</f>
        <v>0</v>
      </c>
    </row>
    <row r="17" spans="2:21" s="87" customFormat="1" ht="45" customHeight="1" thickBot="1">
      <c r="B17" s="511"/>
      <c r="C17" s="866"/>
      <c r="D17" s="3" t="s">
        <v>5</v>
      </c>
      <c r="E17" s="443">
        <f aca="true" t="shared" si="3" ref="E17:S17">E16</f>
        <v>0</v>
      </c>
      <c r="F17" s="443">
        <f t="shared" si="3"/>
        <v>0</v>
      </c>
      <c r="G17" s="443">
        <f t="shared" si="3"/>
        <v>0</v>
      </c>
      <c r="H17" s="447">
        <f>H16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504">
        <f>L16</f>
        <v>0</v>
      </c>
      <c r="M17" s="443">
        <f t="shared" si="3"/>
        <v>0</v>
      </c>
      <c r="N17" s="443">
        <f t="shared" si="3"/>
        <v>0</v>
      </c>
      <c r="O17" s="443">
        <f t="shared" si="3"/>
        <v>0</v>
      </c>
      <c r="P17" s="504">
        <f>P16</f>
        <v>0</v>
      </c>
      <c r="Q17" s="443">
        <f t="shared" si="3"/>
        <v>0</v>
      </c>
      <c r="R17" s="443">
        <f t="shared" si="3"/>
        <v>0</v>
      </c>
      <c r="S17" s="443">
        <f t="shared" si="3"/>
        <v>0</v>
      </c>
      <c r="T17" s="504">
        <f>T16</f>
        <v>0</v>
      </c>
      <c r="U17" s="552">
        <f>U16</f>
        <v>0</v>
      </c>
    </row>
    <row r="18" spans="2:21" s="22" customFormat="1" ht="20.25" customHeight="1" thickBot="1">
      <c r="B18" s="507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3">
        <f>G11+G13+G15</f>
        <v>33000</v>
      </c>
      <c r="H18" s="444">
        <f aca="true" t="shared" si="4" ref="H18:U18">H11+H13+H15+H17</f>
        <v>97000</v>
      </c>
      <c r="I18" s="444">
        <f t="shared" si="4"/>
        <v>32000</v>
      </c>
      <c r="J18" s="444">
        <f t="shared" si="4"/>
        <v>346000</v>
      </c>
      <c r="K18" s="444">
        <f t="shared" si="4"/>
        <v>0</v>
      </c>
      <c r="L18" s="444">
        <f t="shared" si="4"/>
        <v>475000</v>
      </c>
      <c r="M18" s="444">
        <f t="shared" si="4"/>
        <v>260300</v>
      </c>
      <c r="N18" s="444">
        <f t="shared" si="4"/>
        <v>0</v>
      </c>
      <c r="O18" s="444">
        <f t="shared" si="4"/>
        <v>0</v>
      </c>
      <c r="P18" s="444">
        <f t="shared" si="4"/>
        <v>260300</v>
      </c>
      <c r="Q18" s="553">
        <f t="shared" si="4"/>
        <v>0</v>
      </c>
      <c r="R18" s="553">
        <f t="shared" si="4"/>
        <v>0</v>
      </c>
      <c r="S18" s="553">
        <f t="shared" si="4"/>
        <v>0</v>
      </c>
      <c r="T18" s="553">
        <f t="shared" si="4"/>
        <v>0</v>
      </c>
      <c r="U18" s="555">
        <f t="shared" si="4"/>
        <v>735300</v>
      </c>
    </row>
    <row r="19" spans="2:3" s="22" customFormat="1" ht="12.75">
      <c r="B19" s="7"/>
      <c r="C19" s="89"/>
    </row>
    <row r="20" spans="2:4" s="19" customFormat="1" ht="12.75" customHeight="1">
      <c r="B20" s="836"/>
      <c r="C20" s="836"/>
      <c r="D20" s="836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Mihaela Pesecan</cp:lastModifiedBy>
  <cp:lastPrinted>2022-05-12T10:26:35Z</cp:lastPrinted>
  <dcterms:created xsi:type="dcterms:W3CDTF">2014-05-05T12:43:29Z</dcterms:created>
  <dcterms:modified xsi:type="dcterms:W3CDTF">2022-12-29T07:09:54Z</dcterms:modified>
  <cp:category/>
  <cp:version/>
  <cp:contentType/>
  <cp:contentStatus/>
</cp:coreProperties>
</file>